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KLA18085B - ROZŠÍŘENÍ KAP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'KLA18085B - ROZŠÍŘENÍ KAP...'!$C$84:$K$276</definedName>
    <definedName name="_xlnm.Print_Area" localSheetId="1">'KLA18085B - ROZŠÍŘENÍ KAP...'!$C$4:$J$37,'KLA18085B - ROZŠÍŘENÍ KAP...'!$C$43:$J$68,'KLA18085B - ROZŠÍŘENÍ KAP...'!$C$74:$K$276</definedName>
    <definedName name="_xlnm.Print_Titles" localSheetId="1">'KLA18085B - ROZŠÍŘENÍ KAP...'!$84:$84</definedName>
  </definedNames>
  <calcPr/>
</workbook>
</file>

<file path=xl/calcChain.xml><?xml version="1.0" encoding="utf-8"?>
<calcChain xmlns="http://schemas.openxmlformats.org/spreadsheetml/2006/main">
  <c i="2" r="J86"/>
  <c r="J35"/>
  <c r="J34"/>
  <c i="1" r="AY55"/>
  <c i="2" r="J33"/>
  <c i="1" r="AX55"/>
  <c i="2" r="BI275"/>
  <c r="BH275"/>
  <c r="BG275"/>
  <c r="BF275"/>
  <c r="T275"/>
  <c r="R275"/>
  <c r="P275"/>
  <c r="BK275"/>
  <c r="J275"/>
  <c r="BE275"/>
  <c r="BI273"/>
  <c r="BH273"/>
  <c r="BG273"/>
  <c r="BF273"/>
  <c r="T273"/>
  <c r="T272"/>
  <c r="R273"/>
  <c r="R272"/>
  <c r="P273"/>
  <c r="P272"/>
  <c r="BK273"/>
  <c r="BK272"/>
  <c r="J272"/>
  <c r="J273"/>
  <c r="BE273"/>
  <c r="J67"/>
  <c r="BI271"/>
  <c r="BH271"/>
  <c r="BG271"/>
  <c r="BF271"/>
  <c r="T271"/>
  <c r="R271"/>
  <c r="P271"/>
  <c r="BK271"/>
  <c r="J271"/>
  <c r="BE271"/>
  <c r="BI270"/>
  <c r="BH270"/>
  <c r="BG270"/>
  <c r="BF270"/>
  <c r="T270"/>
  <c r="R270"/>
  <c r="P270"/>
  <c r="BK270"/>
  <c r="J270"/>
  <c r="BE270"/>
  <c r="BI269"/>
  <c r="BH269"/>
  <c r="BG269"/>
  <c r="BF269"/>
  <c r="T269"/>
  <c r="T268"/>
  <c r="R269"/>
  <c r="R268"/>
  <c r="P269"/>
  <c r="P268"/>
  <c r="BK269"/>
  <c r="BK268"/>
  <c r="J268"/>
  <c r="J269"/>
  <c r="BE269"/>
  <c r="J66"/>
  <c r="BI267"/>
  <c r="BH267"/>
  <c r="BG267"/>
  <c r="BF267"/>
  <c r="T267"/>
  <c r="R267"/>
  <c r="P267"/>
  <c r="BK267"/>
  <c r="J267"/>
  <c r="BE267"/>
  <c r="BI266"/>
  <c r="BH266"/>
  <c r="BG266"/>
  <c r="BF266"/>
  <c r="T266"/>
  <c r="R266"/>
  <c r="P266"/>
  <c r="BK266"/>
  <c r="J266"/>
  <c r="BE266"/>
  <c r="BI264"/>
  <c r="BH264"/>
  <c r="BG264"/>
  <c r="BF264"/>
  <c r="T264"/>
  <c r="R264"/>
  <c r="P264"/>
  <c r="BK264"/>
  <c r="J264"/>
  <c r="BE264"/>
  <c r="BI262"/>
  <c r="BH262"/>
  <c r="BG262"/>
  <c r="BF262"/>
  <c r="T262"/>
  <c r="R262"/>
  <c r="P262"/>
  <c r="BK262"/>
  <c r="J262"/>
  <c r="BE262"/>
  <c r="BI260"/>
  <c r="BH260"/>
  <c r="BG260"/>
  <c r="BF260"/>
  <c r="T260"/>
  <c r="R260"/>
  <c r="P260"/>
  <c r="BK260"/>
  <c r="J260"/>
  <c r="BE260"/>
  <c r="BI258"/>
  <c r="BH258"/>
  <c r="BG258"/>
  <c r="BF258"/>
  <c r="T258"/>
  <c r="R258"/>
  <c r="P258"/>
  <c r="BK258"/>
  <c r="J258"/>
  <c r="BE258"/>
  <c r="BI256"/>
  <c r="BH256"/>
  <c r="BG256"/>
  <c r="BF256"/>
  <c r="T256"/>
  <c r="T255"/>
  <c r="R256"/>
  <c r="R255"/>
  <c r="P256"/>
  <c r="P255"/>
  <c r="BK256"/>
  <c r="BK255"/>
  <c r="J255"/>
  <c r="J256"/>
  <c r="BE256"/>
  <c r="J65"/>
  <c r="BI254"/>
  <c r="BH254"/>
  <c r="BG254"/>
  <c r="BF254"/>
  <c r="T254"/>
  <c r="R254"/>
  <c r="P254"/>
  <c r="BK254"/>
  <c r="J254"/>
  <c r="BE254"/>
  <c r="BI252"/>
  <c r="BH252"/>
  <c r="BG252"/>
  <c r="BF252"/>
  <c r="T252"/>
  <c r="R252"/>
  <c r="P252"/>
  <c r="BK252"/>
  <c r="J252"/>
  <c r="BE252"/>
  <c r="BI250"/>
  <c r="BH250"/>
  <c r="BG250"/>
  <c r="BF250"/>
  <c r="T250"/>
  <c r="R250"/>
  <c r="P250"/>
  <c r="BK250"/>
  <c r="J250"/>
  <c r="BE250"/>
  <c r="BI248"/>
  <c r="BH248"/>
  <c r="BG248"/>
  <c r="BF248"/>
  <c r="T248"/>
  <c r="T247"/>
  <c r="R248"/>
  <c r="R247"/>
  <c r="P248"/>
  <c r="P247"/>
  <c r="BK248"/>
  <c r="BK247"/>
  <c r="J247"/>
  <c r="J248"/>
  <c r="BE248"/>
  <c r="J64"/>
  <c r="BI246"/>
  <c r="BH246"/>
  <c r="BG246"/>
  <c r="BF246"/>
  <c r="T246"/>
  <c r="R246"/>
  <c r="P246"/>
  <c r="BK246"/>
  <c r="J246"/>
  <c r="BE246"/>
  <c r="BI244"/>
  <c r="BH244"/>
  <c r="BG244"/>
  <c r="BF244"/>
  <c r="T244"/>
  <c r="R244"/>
  <c r="P244"/>
  <c r="BK244"/>
  <c r="J244"/>
  <c r="BE244"/>
  <c r="BI242"/>
  <c r="BH242"/>
  <c r="BG242"/>
  <c r="BF242"/>
  <c r="T242"/>
  <c r="R242"/>
  <c r="P242"/>
  <c r="BK242"/>
  <c r="J242"/>
  <c r="BE242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1"/>
  <c r="BH231"/>
  <c r="BG231"/>
  <c r="BF231"/>
  <c r="T231"/>
  <c r="T230"/>
  <c r="R231"/>
  <c r="R230"/>
  <c r="P231"/>
  <c r="P230"/>
  <c r="BK231"/>
  <c r="BK230"/>
  <c r="J230"/>
  <c r="J231"/>
  <c r="BE231"/>
  <c r="J63"/>
  <c r="BI229"/>
  <c r="BH229"/>
  <c r="BG229"/>
  <c r="BF229"/>
  <c r="T229"/>
  <c r="R229"/>
  <c r="P229"/>
  <c r="BK229"/>
  <c r="J229"/>
  <c r="BE229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4"/>
  <c r="BH224"/>
  <c r="BG224"/>
  <c r="BF224"/>
  <c r="T224"/>
  <c r="T223"/>
  <c r="R224"/>
  <c r="R223"/>
  <c r="P224"/>
  <c r="P223"/>
  <c r="BK224"/>
  <c r="BK223"/>
  <c r="J223"/>
  <c r="J224"/>
  <c r="BE224"/>
  <c r="J62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T212"/>
  <c r="R213"/>
  <c r="R212"/>
  <c r="P213"/>
  <c r="P212"/>
  <c r="BK213"/>
  <c r="BK212"/>
  <c r="J212"/>
  <c r="J213"/>
  <c r="BE213"/>
  <c r="J61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T193"/>
  <c r="R194"/>
  <c r="R193"/>
  <c r="P194"/>
  <c r="P193"/>
  <c r="BK194"/>
  <c r="BK193"/>
  <c r="J193"/>
  <c r="J194"/>
  <c r="BE194"/>
  <c r="J60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R143"/>
  <c r="P143"/>
  <c r="BK143"/>
  <c r="J143"/>
  <c r="BE143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T137"/>
  <c r="R138"/>
  <c r="R137"/>
  <c r="P138"/>
  <c r="P137"/>
  <c r="BK138"/>
  <c r="BK137"/>
  <c r="J137"/>
  <c r="J138"/>
  <c r="BE138"/>
  <c r="J59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4"/>
  <c r="BH94"/>
  <c r="BG94"/>
  <c r="BF94"/>
  <c r="T94"/>
  <c r="R94"/>
  <c r="P94"/>
  <c r="BK94"/>
  <c r="J94"/>
  <c r="BE94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F35"/>
  <c i="1" r="BD55"/>
  <c i="2" r="BH89"/>
  <c r="F34"/>
  <c i="1" r="BC55"/>
  <c i="2" r="BG89"/>
  <c r="F33"/>
  <c i="1" r="BB55"/>
  <c i="2" r="BF89"/>
  <c r="J32"/>
  <c i="1" r="AW55"/>
  <c i="2" r="F32"/>
  <c i="1" r="BA55"/>
  <c i="2" r="T89"/>
  <c r="T88"/>
  <c r="T87"/>
  <c r="T85"/>
  <c r="R89"/>
  <c r="R88"/>
  <c r="R87"/>
  <c r="R85"/>
  <c r="P89"/>
  <c r="P88"/>
  <c r="P87"/>
  <c r="P85"/>
  <c i="1" r="AU55"/>
  <c i="2" r="BK89"/>
  <c r="BK88"/>
  <c r="J88"/>
  <c r="BK87"/>
  <c r="J87"/>
  <c r="BK85"/>
  <c r="J85"/>
  <c r="J55"/>
  <c r="J28"/>
  <c i="1" r="AG55"/>
  <c i="2" r="J89"/>
  <c r="BE89"/>
  <c r="J31"/>
  <c i="1" r="AV55"/>
  <c i="2" r="F31"/>
  <c i="1" r="AZ55"/>
  <c i="2" r="J58"/>
  <c r="J57"/>
  <c r="J56"/>
  <c r="F79"/>
  <c r="E77"/>
  <c r="F48"/>
  <c r="E46"/>
  <c r="J37"/>
  <c r="J22"/>
  <c r="E22"/>
  <c r="J82"/>
  <c r="J51"/>
  <c r="J21"/>
  <c r="J19"/>
  <c r="E19"/>
  <c r="J81"/>
  <c r="J50"/>
  <c r="J18"/>
  <c r="J16"/>
  <c r="E16"/>
  <c r="F82"/>
  <c r="F51"/>
  <c r="J15"/>
  <c r="J13"/>
  <c r="E13"/>
  <c r="F81"/>
  <c r="F50"/>
  <c r="J12"/>
  <c r="J10"/>
  <c r="J79"/>
  <c r="J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<sst xmlns="http://schemas.openxmlformats.org/spreadsheetml/2006/main">
  <si>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</si>
  <si>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</si>
  <si>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</si>
  <si>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</si>
  <si>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</si>
  <si>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{9fca4c01-66a2-4984-8815-6a66a83de41f}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</si>
  <si>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</si>
  <si>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</si>
  <si>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</si>
  <si>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</si>
  <si>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</si>
  <si>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</si>
  <si>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</si>
  <si>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</si>
  <si>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KLA18085B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</si>
  <si>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</si>
  <si>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</si>
  <si>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ROZŠÍŘENÍ KAPACIT ZÁZEMÍ ZŠ ŠLAPANICE-PAVILON C-KUCHYŇ</t>
  </si>
  <si>
    <t>KSO:</t>
  </si>
  <si>
    <t>CC-CZ:</t>
  </si>
  <si>
    <t>Místo:</t>
  </si>
  <si>
    <t xml:space="preserve"> </t>
  </si>
  <si>
    <t>Datum:</t>
  </si>
  <si>
    <t>26. 10. 2018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</si>
  <si>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</si>
  <si>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</si>
  <si>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</si>
  <si>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</si>
  <si>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</si>
  <si>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</si>
  <si>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</si>
  <si>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</si>
  <si>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</si>
  <si>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</si>
  <si>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</si>
  <si>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</si>
  <si>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</si>
  <si>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</si>
  <si>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</si>
  <si>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</si>
  <si>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</si>
  <si>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</si>
  <si>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</si>
  <si>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</si>
  <si>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</si>
  <si>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</si>
  <si>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</si>
  <si>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</si>
  <si>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</si>
  <si>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</si>
  <si>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</si>
  <si>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</si>
  <si>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</si>
  <si>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</si>
  <si>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</si>
  <si>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</si>
  <si>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</si>
  <si>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</si>
  <si>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</si>
  <si>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</si>
  <si>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</si>
  <si>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</si>
  <si>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</si>
  <si>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</si>
  <si>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</si>
  <si>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</si>
  <si>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</si>
  <si>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</si>
  <si>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</si>
  <si>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</si>
  <si>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</si>
  <si>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</si>
  <si>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</si>
  <si>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</si>
  <si>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</si>
  <si>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</si>
  <si>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</si>
  <si>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</si>
  <si>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</si>
  <si>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</si>
  <si>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</si>
  <si>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</si>
  <si>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>PSV - Práce a dodávky PSV</t>
  </si>
  <si>
    <t xml:space="preserve">    721 - Zdravotechnika - vnitřní kanalizace-dodávka a montáž</t>
  </si>
  <si>
    <t xml:space="preserve">    722 - Zdravotechnika - vnitřní vodovod</t>
  </si>
  <si>
    <t xml:space="preserve">    723 - Zdravotechnika - vnitřní plynovod-dod a montáž</t>
  </si>
  <si>
    <t xml:space="preserve">    725 - Zdravotechnika - zařizovací předměty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</si>
  <si>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</si>
  <si>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</si>
  <si>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</si>
  <si>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</si>
  <si>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767 - Konstrukce zámečnické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</si>
  <si>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</si>
  <si>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</si>
  <si>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</si>
  <si>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</si>
  <si>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</si>
  <si>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</si>
  <si>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</si>
  <si>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</si>
  <si>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</si>
  <si>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</si>
  <si>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</si>
  <si>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</si>
  <si>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</si>
  <si>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</si>
  <si>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</si>
  <si>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</si>
  <si>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</si>
  <si>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PSV</t>
  </si>
  <si>
    <t>Práce a dodávky PSV</t>
  </si>
  <si>
    <t>721</t>
  </si>
  <si>
    <t>Zdravotechnika - vnitřní kanalizace-dodávka a montáž</t>
  </si>
  <si>
    <t>28</t>
  </si>
  <si>
    <t>K</t>
  </si>
  <si>
    <t>721121011</t>
  </si>
  <si>
    <t>Demontáž stávajícího rozvodu kanalizace</t>
  </si>
  <si>
    <t>hzs</t>
  </si>
  <si>
    <t>16</t>
  </si>
  <si>
    <t>-216301070</t>
  </si>
  <si>
    <t>29</t>
  </si>
  <si>
    <t>721121012</t>
  </si>
  <si>
    <t>lešení-kostka</t>
  </si>
  <si>
    <t>ks</t>
  </si>
  <si>
    <t>1605943653</t>
  </si>
  <si>
    <t>30</t>
  </si>
  <si>
    <t>721121013</t>
  </si>
  <si>
    <t>stavební výpomoc-sekání, vrtání</t>
  </si>
  <si>
    <t>-658497345</t>
  </si>
  <si>
    <t>39</t>
  </si>
  <si>
    <t>721174004</t>
  </si>
  <si>
    <t>Potrubí kanalizační z PP svodné systém HT DN 70</t>
  </si>
  <si>
    <t>m</t>
  </si>
  <si>
    <t>CS ÚRS 2017 02</t>
  </si>
  <si>
    <t>-1279678177</t>
  </si>
  <si>
    <t>P</t>
  </si>
  <si>
    <t>Poznámka k položce:_x000d_
m.č.122,123,125,126,127-13+2+2+3+3+4+3+2+2</t>
  </si>
  <si>
    <t>40</t>
  </si>
  <si>
    <t>721174005</t>
  </si>
  <si>
    <t>Potrubí kanalizační z PP svodné systém HT DN 100</t>
  </si>
  <si>
    <t>-1396422602</t>
  </si>
  <si>
    <t>Poznámka k položce:_x000d_
místnosti 1.np-4+7+8+7+4+2+2+2+8+2+1</t>
  </si>
  <si>
    <t>41</t>
  </si>
  <si>
    <t>721174006</t>
  </si>
  <si>
    <t>Potrubí kanalizační z PP svodné systém HT DN 125</t>
  </si>
  <si>
    <t>-502518171</t>
  </si>
  <si>
    <t>Poznámka k položce:_x000d_
místnosti 1.np-14+3</t>
  </si>
  <si>
    <t>33</t>
  </si>
  <si>
    <t>721174043</t>
  </si>
  <si>
    <t>Potrubí kanalizační z PP připojovací systém HT DN 50</t>
  </si>
  <si>
    <t>-1100888848</t>
  </si>
  <si>
    <t>Poznámka k položce:_x000d_
m.č.2.01-3+3+5+3+3+4+5+5</t>
  </si>
  <si>
    <t>34</t>
  </si>
  <si>
    <t>721174044</t>
  </si>
  <si>
    <t>Potrubí kanalizační z PP připojovací systém HT DN 70</t>
  </si>
  <si>
    <t>-1496347918</t>
  </si>
  <si>
    <t>Poznámka k položce:_x000d_
m.č.2.01-4+2+1+3+2</t>
  </si>
  <si>
    <t>35</t>
  </si>
  <si>
    <t>721174045</t>
  </si>
  <si>
    <t>Potrubí kanalizační z PP připojovací systém HT DN 100</t>
  </si>
  <si>
    <t>-1075540671</t>
  </si>
  <si>
    <t>Poznámka k položce:_x000d_
m.č.2.01-2+3+1+1</t>
  </si>
  <si>
    <t>37</t>
  </si>
  <si>
    <t>721174056</t>
  </si>
  <si>
    <t>Potrubí kanalizační z PP dešťové systém HT DN 125</t>
  </si>
  <si>
    <t>788458440</t>
  </si>
  <si>
    <t>Poznámka k položce:_x000d_
2+2</t>
  </si>
  <si>
    <t>38</t>
  </si>
  <si>
    <t>721174057</t>
  </si>
  <si>
    <t>Potrubí kanalizační z PP dešťové systém HT DN 150</t>
  </si>
  <si>
    <t>1019719693</t>
  </si>
  <si>
    <t>Poznámka k položce:_x000d_
10</t>
  </si>
  <si>
    <t>36</t>
  </si>
  <si>
    <t>721174062</t>
  </si>
  <si>
    <t>Potrubí kanalizační z PP větrací systém HT DN 75</t>
  </si>
  <si>
    <t>620370303</t>
  </si>
  <si>
    <t>Poznámka k položce:_x000d_
6+6+6+6</t>
  </si>
  <si>
    <t>45</t>
  </si>
  <si>
    <t>721194105</t>
  </si>
  <si>
    <t>Vyvedení a upevnění odpadních výpustek DN 50</t>
  </si>
  <si>
    <t>kus</t>
  </si>
  <si>
    <t>1869696547</t>
  </si>
  <si>
    <t>Poznámka k položce:_x000d_
v.č.D1.4.1-03</t>
  </si>
  <si>
    <t>46</t>
  </si>
  <si>
    <t>721194107</t>
  </si>
  <si>
    <t>Vyvedení a upevnění odpadních výpustek DN 70</t>
  </si>
  <si>
    <t>933143313</t>
  </si>
  <si>
    <t>47</t>
  </si>
  <si>
    <t>721194109</t>
  </si>
  <si>
    <t>Vyvedení a upevnění odpadních výpustek DN 100</t>
  </si>
  <si>
    <t>1167240282</t>
  </si>
  <si>
    <t>42</t>
  </si>
  <si>
    <t>721241103</t>
  </si>
  <si>
    <t xml:space="preserve">Lapač střešních splavenin   DN 150</t>
  </si>
  <si>
    <t>-395592216</t>
  </si>
  <si>
    <t>50</t>
  </si>
  <si>
    <t>7212731122</t>
  </si>
  <si>
    <t>dodávka a montáž čistících kusů HT 75,110,125</t>
  </si>
  <si>
    <t>1078694280</t>
  </si>
  <si>
    <t>Poznámka k položce:_x000d_
4</t>
  </si>
  <si>
    <t>44</t>
  </si>
  <si>
    <t>721273152</t>
  </si>
  <si>
    <t>Hlavice ventilační polypropylen PP DN 75</t>
  </si>
  <si>
    <t>-1975362419</t>
  </si>
  <si>
    <t>48</t>
  </si>
  <si>
    <t>721290111</t>
  </si>
  <si>
    <t>Zkouška těsnosti potrubí kanalizace vodou do DN 125</t>
  </si>
  <si>
    <t>822443874</t>
  </si>
  <si>
    <t>Poznámka k položce:_x000d_
31+12+7+24+4+10+34+47+17</t>
  </si>
  <si>
    <t>53</t>
  </si>
  <si>
    <t>721290661</t>
  </si>
  <si>
    <t>dod a montáž-protipož ucpávky -odolnost-30min-na potrubí HT50</t>
  </si>
  <si>
    <t>118045704</t>
  </si>
  <si>
    <t>Poznámka k položce:_x000d_
v.č.D1.4.1-05</t>
  </si>
  <si>
    <t>51</t>
  </si>
  <si>
    <t>721290662</t>
  </si>
  <si>
    <t>dod a montáž-protipož ucpávky -odolnost-30min-na potrubí HT75</t>
  </si>
  <si>
    <t>-222970468</t>
  </si>
  <si>
    <t>Poznámka k položce:_x000d_
v.č.D1.4.1-02,04,05</t>
  </si>
  <si>
    <t>52</t>
  </si>
  <si>
    <t>721290663</t>
  </si>
  <si>
    <t>dod a montáž-protipož ucpávky -odolnost-30min-na potrubí HT110</t>
  </si>
  <si>
    <t>-1585532004</t>
  </si>
  <si>
    <t>Poznámka k položce:_x000d_
v.č. D1.4.1-04,05</t>
  </si>
  <si>
    <t>54</t>
  </si>
  <si>
    <t>721290664</t>
  </si>
  <si>
    <t>dod a montáž-protipož ucpávky -odolnost-30min-na potrubí HT125</t>
  </si>
  <si>
    <t>-1147428643</t>
  </si>
  <si>
    <t>Poznámka k položce:_x000d_
v.č.D1.4.1-02</t>
  </si>
  <si>
    <t>55</t>
  </si>
  <si>
    <t>721290665</t>
  </si>
  <si>
    <t xml:space="preserve">návleková izolace  z pěn polyetylenu na deš. potrubí HT125</t>
  </si>
  <si>
    <t>-747820485</t>
  </si>
  <si>
    <t>56</t>
  </si>
  <si>
    <t>721290666</t>
  </si>
  <si>
    <t xml:space="preserve">návleková izolace  z pěn polyetylenu na deš. potrubí HT150</t>
  </si>
  <si>
    <t>1872583446</t>
  </si>
  <si>
    <t>59</t>
  </si>
  <si>
    <t>721171907</t>
  </si>
  <si>
    <t xml:space="preserve">Potrubí z PP vsazení odbočky do potrubí  DN 160(200)</t>
  </si>
  <si>
    <t>13313043</t>
  </si>
  <si>
    <t>57</t>
  </si>
  <si>
    <t>998721102</t>
  </si>
  <si>
    <t>Přesun hmot tonážní pro vnitřní kanalizace v objektech v do 12 m</t>
  </si>
  <si>
    <t>t</t>
  </si>
  <si>
    <t>820281210</t>
  </si>
  <si>
    <t>722</t>
  </si>
  <si>
    <t>Zdravotechnika - vnitřní vodovod</t>
  </si>
  <si>
    <t>61</t>
  </si>
  <si>
    <t>722012111</t>
  </si>
  <si>
    <t xml:space="preserve">demontáž  stávajících rozvodů, odpojení a demontáž zařiz. předmětů</t>
  </si>
  <si>
    <t>-1009148737</t>
  </si>
  <si>
    <t>74</t>
  </si>
  <si>
    <t>2004448503</t>
  </si>
  <si>
    <t>117</t>
  </si>
  <si>
    <t>M</t>
  </si>
  <si>
    <t>590811100</t>
  </si>
  <si>
    <t xml:space="preserve">tmel požárně ochranný   - silikon tmel 310 ml</t>
  </si>
  <si>
    <t>32</t>
  </si>
  <si>
    <t>-1817782881</t>
  </si>
  <si>
    <t>76</t>
  </si>
  <si>
    <t>722174002</t>
  </si>
  <si>
    <t>Potrubí vodovodní plastové PPR svar polyfuze PN 16 D 20 x 2,8 mm</t>
  </si>
  <si>
    <t>-362910977</t>
  </si>
  <si>
    <t xml:space="preserve">Poznámka k položce:_x000d_
v.č. D1.4.1-06,07     -9+6+8+7</t>
  </si>
  <si>
    <t>77</t>
  </si>
  <si>
    <t>722174003</t>
  </si>
  <si>
    <t>Potrubí vodovodní plastové PPR svar polyfuze PN 16 D 25 x 3,5 mm</t>
  </si>
  <si>
    <t>1903381218</t>
  </si>
  <si>
    <t xml:space="preserve">Poznámka k položce:_x000d_
v.č. D1.4.1-06,07     -10+4+12+4+4</t>
  </si>
  <si>
    <t>78</t>
  </si>
  <si>
    <t>722174004</t>
  </si>
  <si>
    <t>Potrubí vodovodní plastové PPR svar polyfuze PN 16 D 32 x 4,4 mm</t>
  </si>
  <si>
    <t>-812901999</t>
  </si>
  <si>
    <t xml:space="preserve">Poznámka k položce:_x000d_
v.č. D1.4.1-06,07     -6+6+6+3</t>
  </si>
  <si>
    <t>79</t>
  </si>
  <si>
    <t>722174005</t>
  </si>
  <si>
    <t>Potrubí vodovodní plastové PPR svar polyfuze PN 16 D 40 x 5,5 mm</t>
  </si>
  <si>
    <t>-125925959</t>
  </si>
  <si>
    <t xml:space="preserve">Poznámka k položce:_x000d_
v.č. D1.4.1-06,07     -6+3+8+8</t>
  </si>
  <si>
    <t>80</t>
  </si>
  <si>
    <t>722174006</t>
  </si>
  <si>
    <t>Potrubí vodovodní plastové PPR svar polyfuze PN 16 D 50 x 6,9 mm</t>
  </si>
  <si>
    <t>-1288822968</t>
  </si>
  <si>
    <t xml:space="preserve">Poznámka k položce:_x000d_
v.č. D1.4.1-07     -6m</t>
  </si>
  <si>
    <t>81</t>
  </si>
  <si>
    <t>722174022</t>
  </si>
  <si>
    <t>Potrubí vodovodní plastové PPR svar polyfuze PN 20 D 20 x 3,4 mm</t>
  </si>
  <si>
    <t>974154184</t>
  </si>
  <si>
    <t xml:space="preserve">Poznámka k položce:_x000d_
v.č. D1.4.1-06,07     -1+5+14+43</t>
  </si>
  <si>
    <t>82</t>
  </si>
  <si>
    <t>722174023</t>
  </si>
  <si>
    <t>Potrubí vodovodní plastové PPR svar polyfuze PN 20 D 25 x 4,2 mm</t>
  </si>
  <si>
    <t>-170486834</t>
  </si>
  <si>
    <t xml:space="preserve">Poznámka k položce:_x000d_
v.č. D1.4.1-06,07     -16+12</t>
  </si>
  <si>
    <t>83</t>
  </si>
  <si>
    <t>722174024</t>
  </si>
  <si>
    <t>Potrubí vodovodní plastové PPR svar polyfuze PN 20 D 32 x5,4 mm</t>
  </si>
  <si>
    <t>-1601931655</t>
  </si>
  <si>
    <t xml:space="preserve">Poznámka k položce:_x000d_
v.č. D1.4.1-06,07     -15m</t>
  </si>
  <si>
    <t>84</t>
  </si>
  <si>
    <t>722174025</t>
  </si>
  <si>
    <t>Potrubí vodovodní plastové PPR svar polyfuze PN 20 D 40 x 6,7 mm</t>
  </si>
  <si>
    <t>1671181246</t>
  </si>
  <si>
    <t xml:space="preserve">Poznámka k položce:_x000d_
v.č. D1.4.1-06,07     -6m</t>
  </si>
  <si>
    <t>88</t>
  </si>
  <si>
    <t>722181211</t>
  </si>
  <si>
    <t>Ochrana vodovodního potrubí přilepenými termoizolačními trubicemi z PE tl do 6 mm DN do 22 mm</t>
  </si>
  <si>
    <t>647038273</t>
  </si>
  <si>
    <t xml:space="preserve">Poznámka k položce:_x000d_
v.č. D1.4.1-06,07     -30</t>
  </si>
  <si>
    <t>89</t>
  </si>
  <si>
    <t>722181212</t>
  </si>
  <si>
    <t>Ochrana vodovodního potrubí přilepenými termoizolačními trubicemi z PE tl do 6 mm DN do 32 mm</t>
  </si>
  <si>
    <t>784505727</t>
  </si>
  <si>
    <t xml:space="preserve">Poznámka k položce:_x000d_
v.č. D1.4.1-06,07     -34+21</t>
  </si>
  <si>
    <t>90</t>
  </si>
  <si>
    <t>722181222</t>
  </si>
  <si>
    <t>Ochrana vodovodního potrubí přilepenými termoizolačními trubicemi z PE tl do 9 mm DN do 45 mm</t>
  </si>
  <si>
    <t>-382986526</t>
  </si>
  <si>
    <t xml:space="preserve">Poznámka k položce:_x000d_
v.č. D1.4.1-06,07   -SV-25</t>
  </si>
  <si>
    <t>91</t>
  </si>
  <si>
    <t>722181223</t>
  </si>
  <si>
    <t>Ochrana vodovodního potrubí přilepenými termoizolačními trubicemi z PE tl do 9 mm DN do 63 mm</t>
  </si>
  <si>
    <t>1081142597</t>
  </si>
  <si>
    <t xml:space="preserve">Poznámka k položce:_x000d_
v.č. D1.4.1-06,07     -SV-6m</t>
  </si>
  <si>
    <t>92</t>
  </si>
  <si>
    <t>722181231</t>
  </si>
  <si>
    <t>Ochrana vodovodního potrubí přilepenými termoizolačními trubicemi z PE tl do 13 mm DN do 22 mm</t>
  </si>
  <si>
    <t>-1004566983</t>
  </si>
  <si>
    <t xml:space="preserve">Poznámka k položce:_x000d_
v.č. D1.4.1-06,07     -10+5+14+43</t>
  </si>
  <si>
    <t>93</t>
  </si>
  <si>
    <t>722181232</t>
  </si>
  <si>
    <t>Ochrana vodovodního potrubí přilepenými termoizolačními trubicemi z PE tl do 13 mm DN do 45 mm</t>
  </si>
  <si>
    <t>-1884648606</t>
  </si>
  <si>
    <t xml:space="preserve">Poznámka k položce:_x000d_
v.č. D1.4.1-06,07     -28+15+6</t>
  </si>
  <si>
    <t>86</t>
  </si>
  <si>
    <t>733391101</t>
  </si>
  <si>
    <t>Zkouška těsnosti potrubí plastové do D 32x3,0</t>
  </si>
  <si>
    <t>-1584629038</t>
  </si>
  <si>
    <t xml:space="preserve">Poznámka k položce:_x000d_
v.č. D1.4.1-06,07     -30+34+21+72+28+15</t>
  </si>
  <si>
    <t>87</t>
  </si>
  <si>
    <t>733391102</t>
  </si>
  <si>
    <t>Zkouška těsnosti potrubí plastové do D 50x4,6</t>
  </si>
  <si>
    <t>367122045</t>
  </si>
  <si>
    <t xml:space="preserve">Poznámka k položce:_x000d_
v.č. D1.4.1-06,07     -25+6+6</t>
  </si>
  <si>
    <t>60</t>
  </si>
  <si>
    <t>722190901</t>
  </si>
  <si>
    <t xml:space="preserve">Uzavření nebo otevření vodovodního potrubí při opravách-včetně  vypuštění a napuštění</t>
  </si>
  <si>
    <t>61085839</t>
  </si>
  <si>
    <t>66</t>
  </si>
  <si>
    <t>722224115</t>
  </si>
  <si>
    <t>Kohout plnicí nebo vypouštěcí G 1/2 PN 10 s jedním závitem</t>
  </si>
  <si>
    <t>1871052987</t>
  </si>
  <si>
    <t>Poznámka k položce:_x000d_
v.č. D.1.4.1-07</t>
  </si>
  <si>
    <t>67</t>
  </si>
  <si>
    <t>722231075</t>
  </si>
  <si>
    <t>Ventil zpětný G 5/4 PN 10 do 110°C se dvěma závity</t>
  </si>
  <si>
    <t>32651899</t>
  </si>
  <si>
    <t xml:space="preserve">Poznámka k položce:_x000d_
v.č. D.1.4.1-07   1ks</t>
  </si>
  <si>
    <t>70</t>
  </si>
  <si>
    <t>722231222</t>
  </si>
  <si>
    <t>Ventil pojistný mosazný G 3/4 PN 6 do 100°C k bojleru s vnitřním x vnějším závitem</t>
  </si>
  <si>
    <t>1054213337</t>
  </si>
  <si>
    <t xml:space="preserve">Poznámka k položce:_x000d_
v.č. D.1.4.1-07               1ks</t>
  </si>
  <si>
    <t>63</t>
  </si>
  <si>
    <t>722232044</t>
  </si>
  <si>
    <t>Kohout kulový přímý G 3/4 PN 42 do 185°C vnitřní závit</t>
  </si>
  <si>
    <t>182486485</t>
  </si>
  <si>
    <t xml:space="preserve">Poznámka k položce:_x000d_
v.č. D.1.4.1-07      1ks</t>
  </si>
  <si>
    <t>64</t>
  </si>
  <si>
    <t>722232046</t>
  </si>
  <si>
    <t>Kohout kulový přímý G 5/4 PN 42 do 185°C vnitřní závit</t>
  </si>
  <si>
    <t>-715914003</t>
  </si>
  <si>
    <t xml:space="preserve">Poznámka k položce:_x000d_
v.č. D.1.4.1-07   2ks</t>
  </si>
  <si>
    <t>65</t>
  </si>
  <si>
    <t>722232065</t>
  </si>
  <si>
    <t>Kohout kulový přímý G 6/4 PN 42 do 185°C vnitřní závit s vypouštěním</t>
  </si>
  <si>
    <t>692932861</t>
  </si>
  <si>
    <t>Poznámka k položce:_x000d_
instal kanál-1ks</t>
  </si>
  <si>
    <t>75</t>
  </si>
  <si>
    <t>722232172</t>
  </si>
  <si>
    <t>Kohout kulový rohový G 3/4 PN 42 do 185°C plnoprůtokový s vnějším a vnitřním závitem</t>
  </si>
  <si>
    <t>-1829699274</t>
  </si>
  <si>
    <t xml:space="preserve">Poznámka k položce:_x000d_
v.č. D.1.4.1-08        13ks</t>
  </si>
  <si>
    <t>72</t>
  </si>
  <si>
    <t>725819402</t>
  </si>
  <si>
    <t xml:space="preserve">Dod a montáž ventilů rohových G 1/2  </t>
  </si>
  <si>
    <t>soubor</t>
  </si>
  <si>
    <t>-473193933</t>
  </si>
  <si>
    <t xml:space="preserve">Poznámka k položce:_x000d_
v.č. D.1.4.1-08      18ks</t>
  </si>
  <si>
    <t>101</t>
  </si>
  <si>
    <t>998722102</t>
  </si>
  <si>
    <t>Přesun hmot tonážní pro vnitřní vodovod v objektech v do 12 m</t>
  </si>
  <si>
    <t>1930646946</t>
  </si>
  <si>
    <t>723</t>
  </si>
  <si>
    <t>Zdravotechnika - vnitřní plynovod-dod a montáž</t>
  </si>
  <si>
    <t>110</t>
  </si>
  <si>
    <t>723102111</t>
  </si>
  <si>
    <t>Odpojení stáv spotřebičů, demont rozvodu plynu</t>
  </si>
  <si>
    <t>-393179396</t>
  </si>
  <si>
    <t>115</t>
  </si>
  <si>
    <t>723102112</t>
  </si>
  <si>
    <t>revize plynu</t>
  </si>
  <si>
    <t>-735158788</t>
  </si>
  <si>
    <t>116</t>
  </si>
  <si>
    <t>723102113</t>
  </si>
  <si>
    <t>stavební výpomoc-vrtání, zatěsnění prostupů</t>
  </si>
  <si>
    <t>666186532</t>
  </si>
  <si>
    <t>106</t>
  </si>
  <si>
    <t>723150304</t>
  </si>
  <si>
    <t>Potrubí ocelové hladké černé bezešvé spojované svařováním tvářené za tepla D 32x2,6 mm-vč závěsů a objímek</t>
  </si>
  <si>
    <t>-1039442504</t>
  </si>
  <si>
    <t>107</t>
  </si>
  <si>
    <t>723150305</t>
  </si>
  <si>
    <t>Potrubí ocelové hladké černé bezešvé spojované svařováním tvářené za tepla D 38x2,6 mm-vč závěsů a objímek</t>
  </si>
  <si>
    <t>2058032088</t>
  </si>
  <si>
    <t>Poznámka k položce:_x000d_
m.č.123</t>
  </si>
  <si>
    <t>108</t>
  </si>
  <si>
    <t>723150306</t>
  </si>
  <si>
    <t>Potrubí ocelové hladké černé bezešvé spojované svařováním tvářené za tepla D 44,5x3,2 mm-vč závěsů a objímek</t>
  </si>
  <si>
    <t>-1536349138</t>
  </si>
  <si>
    <t xml:space="preserve">Poznámka k položce:_x000d_
m.č. 123,128 -  12m</t>
  </si>
  <si>
    <t>113</t>
  </si>
  <si>
    <t>723150367</t>
  </si>
  <si>
    <t>Chránička D 57x2,9 mm</t>
  </si>
  <si>
    <t>-1758538277</t>
  </si>
  <si>
    <t>114</t>
  </si>
  <si>
    <t>723150368</t>
  </si>
  <si>
    <t>Chránička D 76x3,2 mm</t>
  </si>
  <si>
    <t>363394503</t>
  </si>
  <si>
    <t>104</t>
  </si>
  <si>
    <t>723190901</t>
  </si>
  <si>
    <t>Uzavření,otevření plynovodního potrubí při opravě</t>
  </si>
  <si>
    <t>712579836</t>
  </si>
  <si>
    <t>105</t>
  </si>
  <si>
    <t>723190907</t>
  </si>
  <si>
    <t>Odvzdušnění nebo napuštění plynovodního potrubí</t>
  </si>
  <si>
    <t>840544526</t>
  </si>
  <si>
    <t>109</t>
  </si>
  <si>
    <t>723190909</t>
  </si>
  <si>
    <t>Zkouška těsnosti potrubí plynovodního</t>
  </si>
  <si>
    <t>-1124527537</t>
  </si>
  <si>
    <t>118</t>
  </si>
  <si>
    <t>723190914</t>
  </si>
  <si>
    <t>Navaření odbočky na potrubí plynovodní DN 25</t>
  </si>
  <si>
    <t>953329695</t>
  </si>
  <si>
    <t>111</t>
  </si>
  <si>
    <t>723230114</t>
  </si>
  <si>
    <t>Kulový uzávěr rohový PN 5 G 1 MF s protipožární armaturou</t>
  </si>
  <si>
    <t>1281337009</t>
  </si>
  <si>
    <t>Poznámka k položce:_x000d_
m.č.2.01-2ks</t>
  </si>
  <si>
    <t>112</t>
  </si>
  <si>
    <t>723230206</t>
  </si>
  <si>
    <t>Nadprůtoková pojistka plynu G 1 FM typu L průtok V 6,0 m3/h s vnitřním a vnějším závitem</t>
  </si>
  <si>
    <t>1407246635</t>
  </si>
  <si>
    <t>725</t>
  </si>
  <si>
    <t>Zdravotechnika - zařizovací předměty</t>
  </si>
  <si>
    <t>95</t>
  </si>
  <si>
    <t>725311121</t>
  </si>
  <si>
    <t xml:space="preserve">Dřez jednoduchý nerezový se zápachovou uzávěrkou s odkapávací plochou 760x480 mm  -dod a montáž</t>
  </si>
  <si>
    <t>-1155969958</t>
  </si>
  <si>
    <t>94</t>
  </si>
  <si>
    <t>725532320</t>
  </si>
  <si>
    <t>Elektrický ohřívač zásobníkový akumulační stacionární 0,6 MPa 200 l / 2,2 kW-dod a montáž</t>
  </si>
  <si>
    <t>-1530132428</t>
  </si>
  <si>
    <t>99</t>
  </si>
  <si>
    <t>725829111</t>
  </si>
  <si>
    <t xml:space="preserve">Montáž baterie stojánkové dřezové  G 1/2</t>
  </si>
  <si>
    <t>-151986914</t>
  </si>
  <si>
    <t>98</t>
  </si>
  <si>
    <t>551431830</t>
  </si>
  <si>
    <t xml:space="preserve">baterie dřezová páková   stojánková do jednoho otvoru se sprchou</t>
  </si>
  <si>
    <t>265013212</t>
  </si>
  <si>
    <t>96</t>
  </si>
  <si>
    <t>725869204</t>
  </si>
  <si>
    <t>Montáž zápachových uzávěrek džezových jednodílných DN 50</t>
  </si>
  <si>
    <t>1335715427</t>
  </si>
  <si>
    <t>97</t>
  </si>
  <si>
    <t>551611160</t>
  </si>
  <si>
    <t xml:space="preserve">uzávěrka zápachová dřezová   DN 50</t>
  </si>
  <si>
    <t>1937549872</t>
  </si>
  <si>
    <t>Poznámka k položce:_x000d_
Dřezová zápachová uzávěrka DN50 x 6/4”, s kulovým kloubem na odtoku. Zápachová uzávěrka 70 mm.</t>
  </si>
  <si>
    <t>100</t>
  </si>
  <si>
    <t>551611888</t>
  </si>
  <si>
    <t>montáž-dopojení zařizovacích předmětů-dodávka gastro</t>
  </si>
  <si>
    <t>723088256</t>
  </si>
  <si>
    <t>102</t>
  </si>
  <si>
    <t>998725102</t>
  </si>
  <si>
    <t>Přesun hmot tonážní pro zařizovací předměty v objektech v do 12 m</t>
  </si>
  <si>
    <t>-1115475520</t>
  </si>
  <si>
    <t>732</t>
  </si>
  <si>
    <t>Ústřední vytápění - strojovny</t>
  </si>
  <si>
    <t>68</t>
  </si>
  <si>
    <t>732331612</t>
  </si>
  <si>
    <t>Nádoba tlaková expanzní s membránou závitové připojení PN 0,6 Aquamat o objemu 12 litrů</t>
  </si>
  <si>
    <t>-1657032424</t>
  </si>
  <si>
    <t>69</t>
  </si>
  <si>
    <t>484665590</t>
  </si>
  <si>
    <t xml:space="preserve">armatura uzavírací,kulový kohout MK  3/4</t>
  </si>
  <si>
    <t>-452908694</t>
  </si>
  <si>
    <t>71</t>
  </si>
  <si>
    <t>732421201</t>
  </si>
  <si>
    <t>Čerpadlo teplovodní mokroběžné závitové cirkulační DN 15 výtlak do 0,9 m průtok 0,35 m3/h pro TUV</t>
  </si>
  <si>
    <t>884566274</t>
  </si>
  <si>
    <t>103</t>
  </si>
  <si>
    <t>998732102</t>
  </si>
  <si>
    <t>Přesun hmot tonážní pro strojovny v objektech v do 12 m</t>
  </si>
  <si>
    <t>1973166196</t>
  </si>
  <si>
    <t>733</t>
  </si>
  <si>
    <t>Ústřední vytápění - rozvodné potrubí</t>
  </si>
  <si>
    <t>124</t>
  </si>
  <si>
    <t>733191924</t>
  </si>
  <si>
    <t>Navaření odbočky na potrubí ocelové závitové DN 20</t>
  </si>
  <si>
    <t>1116450866</t>
  </si>
  <si>
    <t>Poznámka k položce:_x000d_
v.č.D1.4.2-02-4ks</t>
  </si>
  <si>
    <t>129</t>
  </si>
  <si>
    <t>733215111</t>
  </si>
  <si>
    <t>vyp a nap systému vytápění</t>
  </si>
  <si>
    <t>-1540897102</t>
  </si>
  <si>
    <t>130</t>
  </si>
  <si>
    <t>733215112</t>
  </si>
  <si>
    <t xml:space="preserve">stavební výpomoc-vrtání ,sekání </t>
  </si>
  <si>
    <t>-1189984741</t>
  </si>
  <si>
    <t>131</t>
  </si>
  <si>
    <t>733215113</t>
  </si>
  <si>
    <t>topná zkouška -zaregulování stáv systému</t>
  </si>
  <si>
    <t>1429275039</t>
  </si>
  <si>
    <t>125</t>
  </si>
  <si>
    <t>733222302</t>
  </si>
  <si>
    <t>Potrubí měděné polotvrdé spojované lisováním DN 12 ÚT-CU15</t>
  </si>
  <si>
    <t>21609353</t>
  </si>
  <si>
    <t>Poznámka k položce:_x000d_
v.č. D1.4.2-01-23m</t>
  </si>
  <si>
    <t>126</t>
  </si>
  <si>
    <t>733222303</t>
  </si>
  <si>
    <t>Potrubí měděné polotvrdé spojované lisováním DN 15 ÚT-Cu18</t>
  </si>
  <si>
    <t>1480101801</t>
  </si>
  <si>
    <t>Poznámka k položce:_x000d_
v.č. D1.4.2-01-15m</t>
  </si>
  <si>
    <t>127</t>
  </si>
  <si>
    <t>733222304</t>
  </si>
  <si>
    <t>Potrubí měděné polotvrdé spojované lisováním DN 20 ÚT-Cu22</t>
  </si>
  <si>
    <t>1487481032</t>
  </si>
  <si>
    <t>Poznámka k položce:_x000d_
v.č. D1.4.2-01-22m</t>
  </si>
  <si>
    <t>123</t>
  </si>
  <si>
    <t>733291101</t>
  </si>
  <si>
    <t>Zkouška těsnosti potrubí měděné do D 35x1,5</t>
  </si>
  <si>
    <t>802031605</t>
  </si>
  <si>
    <t>Poznámka k položce:_x000d_
22+23+15</t>
  </si>
  <si>
    <t>132</t>
  </si>
  <si>
    <t>733811241</t>
  </si>
  <si>
    <t>Ochrana vodovodního potrubí přilepenými termoizolačními trubicemi z PE tl do 20 mm DN do 22 mm</t>
  </si>
  <si>
    <t>-1946645932</t>
  </si>
  <si>
    <t>Poznámka k položce:_x000d_
23+22+15</t>
  </si>
  <si>
    <t>133</t>
  </si>
  <si>
    <t>998733102</t>
  </si>
  <si>
    <t>Přesun hmot tonážní pro rozvody potrubí v objektech v do 12 m</t>
  </si>
  <si>
    <t>-725776526</t>
  </si>
  <si>
    <t>734</t>
  </si>
  <si>
    <t>Ústřední vytápění - armatury</t>
  </si>
  <si>
    <t>140</t>
  </si>
  <si>
    <t>734221682</t>
  </si>
  <si>
    <t>Termostatická hlavice kapalinová PN 10 do 110°C otopných těles VK</t>
  </si>
  <si>
    <t>1094562351</t>
  </si>
  <si>
    <t>Poznámka k položce:_x000d_
2+1+1+3</t>
  </si>
  <si>
    <t>139</t>
  </si>
  <si>
    <t>734261402</t>
  </si>
  <si>
    <t>Armatura připojovací rohová G 1/2x15 PN 10 do 110°C radiátorů typu VK</t>
  </si>
  <si>
    <t>-496162236</t>
  </si>
  <si>
    <t>128</t>
  </si>
  <si>
    <t>734292724</t>
  </si>
  <si>
    <t>Kohout kulový přímý G 3/4 PN 42 do 185°C vnitřní závit s vypouštěním</t>
  </si>
  <si>
    <t>1997103943</t>
  </si>
  <si>
    <t>Poznámka k položce:_x000d_
v.č. D1.4.2-02-4ks</t>
  </si>
  <si>
    <t>143</t>
  </si>
  <si>
    <t>998734102</t>
  </si>
  <si>
    <t>Přesun hmot tonážní pro armatury v objektech v do 12 m</t>
  </si>
  <si>
    <t>1139019043</t>
  </si>
  <si>
    <t>735</t>
  </si>
  <si>
    <t>Ústřední vytápění - otopná tělesa</t>
  </si>
  <si>
    <t>135</t>
  </si>
  <si>
    <t>735159220</t>
  </si>
  <si>
    <t>Montáž otopných těles panelových dvouřadých mimo těles Korado Radik délky do 1500 mm</t>
  </si>
  <si>
    <t>-369401401</t>
  </si>
  <si>
    <t>134</t>
  </si>
  <si>
    <t>735152276</t>
  </si>
  <si>
    <t>Otopné těleso panelové VK jednodeskové 1 přídavná přestupní plocha výška/délka 600/900mm výkon 902 W</t>
  </si>
  <si>
    <t>-1986281430</t>
  </si>
  <si>
    <t>Poznámka k položce:_x000d_
v.č. D.1.4.2-01-2ks</t>
  </si>
  <si>
    <t>136</t>
  </si>
  <si>
    <t>735152511</t>
  </si>
  <si>
    <t xml:space="preserve">Otopné těleso panelové VK  - 20S- 603/804-Hygiene</t>
  </si>
  <si>
    <t>-1895399113</t>
  </si>
  <si>
    <t>Poznámka k položce:_x000d_
v.č. D.1.4.2-01-1ks</t>
  </si>
  <si>
    <t>137</t>
  </si>
  <si>
    <t>735152512</t>
  </si>
  <si>
    <t xml:space="preserve">Otopné těleso panelové VK  - 20S- 603/1004-Hygiene</t>
  </si>
  <si>
    <t>-1789994591</t>
  </si>
  <si>
    <t>138</t>
  </si>
  <si>
    <t>735152513</t>
  </si>
  <si>
    <t xml:space="preserve">Otopné těleso panelové VK  - 20S- 603/1204-Hygiene</t>
  </si>
  <si>
    <t>71627148</t>
  </si>
  <si>
    <t>Poznámka k položce:_x000d_
v.č. D.1.4.2-01-3ks</t>
  </si>
  <si>
    <t>142</t>
  </si>
  <si>
    <t>735191905</t>
  </si>
  <si>
    <t>Odvzdušnění otopných těles</t>
  </si>
  <si>
    <t>1082907704</t>
  </si>
  <si>
    <t>141</t>
  </si>
  <si>
    <t>998735102</t>
  </si>
  <si>
    <t>Přesun hmot tonážní pro otopná tělesa v objektech v do 12 m</t>
  </si>
  <si>
    <t>1336798443</t>
  </si>
  <si>
    <t>767</t>
  </si>
  <si>
    <t>Konstrukce zámečnické</t>
  </si>
  <si>
    <t>31</t>
  </si>
  <si>
    <t>767995111</t>
  </si>
  <si>
    <t>Montáž atypických zámečnických konstrukcí hmotnosti do 5 kg</t>
  </si>
  <si>
    <t>kg</t>
  </si>
  <si>
    <t>-970495614</t>
  </si>
  <si>
    <t>333532652</t>
  </si>
  <si>
    <t>závěsný materiál-záv tyče, objímky, nosníky atd-pro kanalizaci</t>
  </si>
  <si>
    <t>1508480417</t>
  </si>
  <si>
    <t>58</t>
  </si>
  <si>
    <t>998767102</t>
  </si>
  <si>
    <t>Přesun hmot tonážní pro zámečnické konstrukce v objektech v do 12 m</t>
  </si>
  <si>
    <t>-67866678</t>
  </si>
  <si>
    <t>783</t>
  </si>
  <si>
    <t>Dokončovací práce - nátěry</t>
  </si>
  <si>
    <t>119</t>
  </si>
  <si>
    <t>783614551</t>
  </si>
  <si>
    <t>Základní jednonásobný syntetický nátěr potrubí DN do 50 mm</t>
  </si>
  <si>
    <t>1726062952</t>
  </si>
  <si>
    <t>Poznámka k položce:_x000d_
12+4+1</t>
  </si>
  <si>
    <t>120</t>
  </si>
  <si>
    <t>783617611</t>
  </si>
  <si>
    <t>Krycí dvojnásobný syntetický nátěr potrubí DN do 50 mm</t>
  </si>
  <si>
    <t>807069666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</si>
</sst>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29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28" fillId="0" borderId="0" applyNumberFormat="0" applyFill="0" applyBorder="0" applyAlignment="0" applyProtection="0"/>
  </cellStyleXfs>
  <cellXfs count="22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4" borderId="6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6" fillId="4" borderId="7" xfId="0" applyFont="1" applyFill="1" applyBorder="1" applyAlignment="1" applyProtection="1">
      <alignment horizontal="center" vertical="center"/>
    </xf>
    <xf numFmtId="0" fontId="16" fillId="4" borderId="7" xfId="0" applyFont="1" applyFill="1" applyBorder="1" applyAlignment="1" applyProtection="1">
      <alignment horizontal="right" vertical="center"/>
    </xf>
    <xf numFmtId="0" fontId="16" fillId="4" borderId="8" xfId="0" applyFont="1" applyFill="1" applyBorder="1" applyAlignment="1" applyProtection="1">
      <alignment horizontal="left" vertical="center"/>
    </xf>
    <xf numFmtId="0" fontId="16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9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2" fillId="0" borderId="19" xfId="0" applyNumberFormat="1" applyFont="1" applyBorder="1" applyAlignment="1" applyProtection="1">
      <alignment vertical="center"/>
    </xf>
    <xf numFmtId="4" fontId="22" fillId="0" borderId="20" xfId="0" applyNumberFormat="1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4" fontId="22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6" fillId="4" borderId="0" xfId="0" applyFont="1" applyFill="1" applyAlignment="1" applyProtection="1">
      <alignment horizontal="right" vertical="center"/>
    </xf>
    <xf numFmtId="0" fontId="23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  <protection locked="0"/>
    </xf>
    <xf numFmtId="0" fontId="16" fillId="4" borderId="18" xfId="0" applyFont="1" applyFill="1" applyBorder="1" applyAlignment="1" applyProtection="1">
      <alignment horizontal="center" vertical="center" wrapText="1"/>
    </xf>
    <xf numFmtId="0" fontId="16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8" fillId="0" borderId="0" xfId="0" applyNumberFormat="1" applyFont="1" applyAlignment="1" applyProtection="1"/>
    <xf numFmtId="166" fontId="24" fillId="0" borderId="12" xfId="0" applyNumberFormat="1" applyFont="1" applyBorder="1" applyAlignment="1" applyProtection="1"/>
    <xf numFmtId="166" fontId="24" fillId="0" borderId="13" xfId="0" applyNumberFormat="1" applyFont="1" applyBorder="1" applyAlignment="1" applyProtection="1"/>
    <xf numFmtId="4" fontId="14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5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27" fillId="0" borderId="22" xfId="0" applyFont="1" applyBorder="1" applyAlignment="1" applyProtection="1">
      <alignment horizontal="center" vertical="center"/>
    </xf>
    <xf numFmtId="49" fontId="27" fillId="0" borderId="22" xfId="0" applyNumberFormat="1" applyFont="1" applyBorder="1" applyAlignment="1" applyProtection="1">
      <alignment horizontal="left" vertical="center" wrapText="1"/>
    </xf>
    <xf numFmtId="0" fontId="27" fillId="0" borderId="22" xfId="0" applyFont="1" applyBorder="1" applyAlignment="1" applyProtection="1">
      <alignment horizontal="left" vertical="center" wrapText="1"/>
    </xf>
    <xf numFmtId="0" fontId="27" fillId="0" borderId="22" xfId="0" applyFont="1" applyBorder="1" applyAlignment="1" applyProtection="1">
      <alignment horizontal="center" vertical="center" wrapText="1"/>
    </xf>
    <xf numFmtId="167" fontId="27" fillId="0" borderId="22" xfId="0" applyNumberFormat="1" applyFont="1" applyBorder="1" applyAlignment="1" applyProtection="1">
      <alignment vertical="center"/>
    </xf>
    <xf numFmtId="4" fontId="27" fillId="2" borderId="22" xfId="0" applyNumberFormat="1" applyFont="1" applyFill="1" applyBorder="1" applyAlignment="1" applyProtection="1">
      <alignment vertical="center"/>
      <protection locked="0"/>
    </xf>
    <xf numFmtId="4" fontId="27" fillId="0" borderId="22" xfId="0" applyNumberFormat="1" applyFont="1" applyBorder="1" applyAlignment="1" applyProtection="1">
      <alignment vertical="center"/>
    </xf>
    <xf numFmtId="0" fontId="27" fillId="0" borderId="3" xfId="0" applyFont="1" applyBorder="1" applyAlignment="1">
      <alignment vertical="center"/>
    </xf>
    <xf numFmtId="0" fontId="27" fillId="2" borderId="14" xfId="0" applyFont="1" applyFill="1" applyBorder="1" applyAlignment="1" applyProtection="1">
      <alignment horizontal="left" vertical="center"/>
      <protection locked="0"/>
    </xf>
    <xf numFmtId="0" fontId="27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ht="36.96" customHeight="1">
      <c r="AR2"/>
      <c r="BS2" s="12" t="s">
        <v>6</v>
      </c>
      <c r="BT2" s="12" t="s">
        <v>7</v>
      </c>
    </row>
    <row r="3" ht="6.96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ht="24.96" customHeight="1">
      <c r="B4" s="16"/>
      <c r="C4" s="17"/>
      <c r="D4" s="18" t="s">
        <v>9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5"/>
      <c r="AS4" s="19" t="s">
        <v>10</v>
      </c>
      <c r="BE4" s="20" t="s">
        <v>11</v>
      </c>
      <c r="BS4" s="12" t="s">
        <v>12</v>
      </c>
    </row>
    <row r="5" ht="12" customHeight="1">
      <c r="B5" s="16"/>
      <c r="C5" s="17"/>
      <c r="D5" s="21" t="s">
        <v>13</v>
      </c>
      <c r="E5" s="17"/>
      <c r="F5" s="17"/>
      <c r="G5" s="17"/>
      <c r="H5" s="17"/>
      <c r="I5" s="17"/>
      <c r="J5" s="17"/>
      <c r="K5" s="22" t="s">
        <v>14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5"/>
      <c r="BE5" s="23" t="s">
        <v>15</v>
      </c>
      <c r="BS5" s="12" t="s">
        <v>6</v>
      </c>
    </row>
    <row r="6" ht="36.96" customHeight="1">
      <c r="B6" s="16"/>
      <c r="C6" s="17"/>
      <c r="D6" s="24" t="s">
        <v>16</v>
      </c>
      <c r="E6" s="17"/>
      <c r="F6" s="17"/>
      <c r="G6" s="17"/>
      <c r="H6" s="17"/>
      <c r="I6" s="17"/>
      <c r="J6" s="17"/>
      <c r="K6" s="25" t="s">
        <v>17</v>
      </c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5"/>
      <c r="BE6" s="26"/>
      <c r="BS6" s="12" t="s">
        <v>6</v>
      </c>
    </row>
    <row r="7" ht="12" customHeight="1">
      <c r="B7" s="16"/>
      <c r="C7" s="17"/>
      <c r="D7" s="27" t="s">
        <v>18</v>
      </c>
      <c r="E7" s="17"/>
      <c r="F7" s="17"/>
      <c r="G7" s="17"/>
      <c r="H7" s="17"/>
      <c r="I7" s="17"/>
      <c r="J7" s="17"/>
      <c r="K7" s="22" t="s">
        <v>1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7" t="s">
        <v>19</v>
      </c>
      <c r="AL7" s="17"/>
      <c r="AM7" s="17"/>
      <c r="AN7" s="22" t="s">
        <v>1</v>
      </c>
      <c r="AO7" s="17"/>
      <c r="AP7" s="17"/>
      <c r="AQ7" s="17"/>
      <c r="AR7" s="15"/>
      <c r="BE7" s="26"/>
      <c r="BS7" s="12" t="s">
        <v>6</v>
      </c>
    </row>
    <row r="8" ht="12" customHeight="1">
      <c r="B8" s="16"/>
      <c r="C8" s="17"/>
      <c r="D8" s="27" t="s">
        <v>20</v>
      </c>
      <c r="E8" s="17"/>
      <c r="F8" s="17"/>
      <c r="G8" s="17"/>
      <c r="H8" s="17"/>
      <c r="I8" s="17"/>
      <c r="J8" s="17"/>
      <c r="K8" s="22" t="s">
        <v>21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7" t="s">
        <v>22</v>
      </c>
      <c r="AL8" s="17"/>
      <c r="AM8" s="17"/>
      <c r="AN8" s="28" t="s">
        <v>23</v>
      </c>
      <c r="AO8" s="17"/>
      <c r="AP8" s="17"/>
      <c r="AQ8" s="17"/>
      <c r="AR8" s="15"/>
      <c r="BE8" s="26"/>
      <c r="BS8" s="12" t="s">
        <v>6</v>
      </c>
    </row>
    <row r="9" ht="14.4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5"/>
      <c r="BE9" s="26"/>
      <c r="BS9" s="12" t="s">
        <v>6</v>
      </c>
    </row>
    <row r="10" ht="12" customHeight="1">
      <c r="B10" s="16"/>
      <c r="C10" s="17"/>
      <c r="D10" s="27" t="s">
        <v>24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7" t="s">
        <v>25</v>
      </c>
      <c r="AL10" s="17"/>
      <c r="AM10" s="17"/>
      <c r="AN10" s="22" t="s">
        <v>1</v>
      </c>
      <c r="AO10" s="17"/>
      <c r="AP10" s="17"/>
      <c r="AQ10" s="17"/>
      <c r="AR10" s="15"/>
      <c r="BE10" s="26"/>
      <c r="BS10" s="12" t="s">
        <v>6</v>
      </c>
    </row>
    <row r="11" ht="18.48" customHeight="1">
      <c r="B11" s="16"/>
      <c r="C11" s="17"/>
      <c r="D11" s="17"/>
      <c r="E11" s="22" t="s">
        <v>21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7" t="s">
        <v>26</v>
      </c>
      <c r="AL11" s="17"/>
      <c r="AM11" s="17"/>
      <c r="AN11" s="22" t="s">
        <v>1</v>
      </c>
      <c r="AO11" s="17"/>
      <c r="AP11" s="17"/>
      <c r="AQ11" s="17"/>
      <c r="AR11" s="15"/>
      <c r="BE11" s="26"/>
      <c r="BS11" s="12" t="s">
        <v>6</v>
      </c>
    </row>
    <row r="12" ht="6.96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5"/>
      <c r="BE12" s="26"/>
      <c r="BS12" s="12" t="s">
        <v>6</v>
      </c>
    </row>
    <row r="13" ht="12" customHeight="1">
      <c r="B13" s="16"/>
      <c r="C13" s="17"/>
      <c r="D13" s="27" t="s">
        <v>27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7" t="s">
        <v>25</v>
      </c>
      <c r="AL13" s="17"/>
      <c r="AM13" s="17"/>
      <c r="AN13" s="29" t="s">
        <v>28</v>
      </c>
      <c r="AO13" s="17"/>
      <c r="AP13" s="17"/>
      <c r="AQ13" s="17"/>
      <c r="AR13" s="15"/>
      <c r="BE13" s="26"/>
      <c r="BS13" s="12" t="s">
        <v>6</v>
      </c>
    </row>
    <row r="14">
      <c r="B14" s="16"/>
      <c r="C14" s="17"/>
      <c r="D14" s="17"/>
      <c r="E14" s="29" t="s">
        <v>28</v>
      </c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27" t="s">
        <v>26</v>
      </c>
      <c r="AL14" s="17"/>
      <c r="AM14" s="17"/>
      <c r="AN14" s="29" t="s">
        <v>28</v>
      </c>
      <c r="AO14" s="17"/>
      <c r="AP14" s="17"/>
      <c r="AQ14" s="17"/>
      <c r="AR14" s="15"/>
      <c r="BE14" s="26"/>
      <c r="BS14" s="12" t="s">
        <v>6</v>
      </c>
    </row>
    <row r="15" ht="6.96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5"/>
      <c r="BE15" s="26"/>
      <c r="BS15" s="12" t="s">
        <v>4</v>
      </c>
    </row>
    <row r="16" ht="12" customHeight="1">
      <c r="B16" s="16"/>
      <c r="C16" s="17"/>
      <c r="D16" s="27" t="s">
        <v>29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7" t="s">
        <v>25</v>
      </c>
      <c r="AL16" s="17"/>
      <c r="AM16" s="17"/>
      <c r="AN16" s="22" t="s">
        <v>1</v>
      </c>
      <c r="AO16" s="17"/>
      <c r="AP16" s="17"/>
      <c r="AQ16" s="17"/>
      <c r="AR16" s="15"/>
      <c r="BE16" s="26"/>
      <c r="BS16" s="12" t="s">
        <v>4</v>
      </c>
    </row>
    <row r="17" ht="18.48" customHeight="1">
      <c r="B17" s="16"/>
      <c r="C17" s="17"/>
      <c r="D17" s="17"/>
      <c r="E17" s="22" t="s">
        <v>21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7" t="s">
        <v>26</v>
      </c>
      <c r="AL17" s="17"/>
      <c r="AM17" s="17"/>
      <c r="AN17" s="22" t="s">
        <v>1</v>
      </c>
      <c r="AO17" s="17"/>
      <c r="AP17" s="17"/>
      <c r="AQ17" s="17"/>
      <c r="AR17" s="15"/>
      <c r="BE17" s="26"/>
      <c r="BS17" s="12" t="s">
        <v>30</v>
      </c>
    </row>
    <row r="18" ht="6.96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5"/>
      <c r="BE18" s="26"/>
      <c r="BS18" s="12" t="s">
        <v>6</v>
      </c>
    </row>
    <row r="19" ht="12" customHeight="1">
      <c r="B19" s="16"/>
      <c r="C19" s="17"/>
      <c r="D19" s="27" t="s">
        <v>31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7" t="s">
        <v>25</v>
      </c>
      <c r="AL19" s="17"/>
      <c r="AM19" s="17"/>
      <c r="AN19" s="22" t="s">
        <v>1</v>
      </c>
      <c r="AO19" s="17"/>
      <c r="AP19" s="17"/>
      <c r="AQ19" s="17"/>
      <c r="AR19" s="15"/>
      <c r="BE19" s="26"/>
      <c r="BS19" s="12" t="s">
        <v>6</v>
      </c>
    </row>
    <row r="20" ht="18.48" customHeight="1">
      <c r="B20" s="16"/>
      <c r="C20" s="17"/>
      <c r="D20" s="17"/>
      <c r="E20" s="22" t="s">
        <v>21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7" t="s">
        <v>26</v>
      </c>
      <c r="AL20" s="17"/>
      <c r="AM20" s="17"/>
      <c r="AN20" s="22" t="s">
        <v>1</v>
      </c>
      <c r="AO20" s="17"/>
      <c r="AP20" s="17"/>
      <c r="AQ20" s="17"/>
      <c r="AR20" s="15"/>
      <c r="BE20" s="26"/>
      <c r="BS20" s="12" t="s">
        <v>30</v>
      </c>
    </row>
    <row r="21" ht="6.96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5"/>
      <c r="BE21" s="26"/>
    </row>
    <row r="22" ht="12" customHeight="1">
      <c r="B22" s="16"/>
      <c r="C22" s="17"/>
      <c r="D22" s="27" t="s">
        <v>32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5"/>
      <c r="BE22" s="26"/>
    </row>
    <row r="23" ht="16.5" customHeight="1">
      <c r="B23" s="16"/>
      <c r="C23" s="17"/>
      <c r="D23" s="17"/>
      <c r="E23" s="31" t="s">
        <v>1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17"/>
      <c r="AP23" s="17"/>
      <c r="AQ23" s="17"/>
      <c r="AR23" s="15"/>
      <c r="BE23" s="26"/>
    </row>
    <row r="24" ht="6.96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5"/>
      <c r="BE24" s="26"/>
    </row>
    <row r="25" ht="6.96" customHeight="1">
      <c r="B25" s="16"/>
      <c r="C25" s="17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17"/>
      <c r="AQ25" s="17"/>
      <c r="AR25" s="15"/>
      <c r="BE25" s="26"/>
    </row>
    <row r="26" s="1" customFormat="1" ht="25.92" customHeight="1">
      <c r="B26" s="33"/>
      <c r="C26" s="34"/>
      <c r="D26" s="35" t="s">
        <v>33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7">
        <f>ROUND(AG54,2)</f>
        <v>0</v>
      </c>
      <c r="AL26" s="36"/>
      <c r="AM26" s="36"/>
      <c r="AN26" s="36"/>
      <c r="AO26" s="36"/>
      <c r="AP26" s="34"/>
      <c r="AQ26" s="34"/>
      <c r="AR26" s="38"/>
      <c r="BE26" s="26"/>
    </row>
    <row r="27" s="1" customFormat="1" ht="6.96" customHeight="1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8"/>
      <c r="BE27" s="26"/>
    </row>
    <row r="28" s="1" customFormat="1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34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35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36</v>
      </c>
      <c r="AL28" s="39"/>
      <c r="AM28" s="39"/>
      <c r="AN28" s="39"/>
      <c r="AO28" s="39"/>
      <c r="AP28" s="34"/>
      <c r="AQ28" s="34"/>
      <c r="AR28" s="38"/>
      <c r="BE28" s="26"/>
    </row>
    <row r="29" s="2" customFormat="1" ht="14.4" customHeight="1">
      <c r="B29" s="40"/>
      <c r="C29" s="41"/>
      <c r="D29" s="27" t="s">
        <v>37</v>
      </c>
      <c r="E29" s="41"/>
      <c r="F29" s="27" t="s">
        <v>38</v>
      </c>
      <c r="G29" s="41"/>
      <c r="H29" s="41"/>
      <c r="I29" s="41"/>
      <c r="J29" s="41"/>
      <c r="K29" s="41"/>
      <c r="L29" s="42">
        <v>0.20999999999999999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3">
        <f>ROUND(AZ54,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3">
        <f>ROUND(AV54, 2)</f>
        <v>0</v>
      </c>
      <c r="AL29" s="41"/>
      <c r="AM29" s="41"/>
      <c r="AN29" s="41"/>
      <c r="AO29" s="41"/>
      <c r="AP29" s="41"/>
      <c r="AQ29" s="41"/>
      <c r="AR29" s="44"/>
      <c r="BE29" s="26"/>
    </row>
    <row r="30" s="2" customFormat="1" ht="14.4" customHeight="1">
      <c r="B30" s="40"/>
      <c r="C30" s="41"/>
      <c r="D30" s="41"/>
      <c r="E30" s="41"/>
      <c r="F30" s="27" t="s">
        <v>39</v>
      </c>
      <c r="G30" s="41"/>
      <c r="H30" s="41"/>
      <c r="I30" s="41"/>
      <c r="J30" s="41"/>
      <c r="K30" s="41"/>
      <c r="L30" s="42">
        <v>0.14999999999999999</v>
      </c>
      <c r="M30" s="41"/>
      <c r="N30" s="41"/>
      <c r="O30" s="41"/>
      <c r="P30" s="41"/>
      <c r="Q30" s="41"/>
      <c r="R30" s="41"/>
      <c r="S30" s="41"/>
      <c r="T30" s="41"/>
      <c r="U30" s="41"/>
      <c r="V30" s="41"/>
      <c r="W30" s="43">
        <f>ROUND(BA54, 2)</f>
        <v>0</v>
      </c>
      <c r="X30" s="41"/>
      <c r="Y30" s="41"/>
      <c r="Z30" s="41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3">
        <f>ROUND(AW54, 2)</f>
        <v>0</v>
      </c>
      <c r="AL30" s="41"/>
      <c r="AM30" s="41"/>
      <c r="AN30" s="41"/>
      <c r="AO30" s="41"/>
      <c r="AP30" s="41"/>
      <c r="AQ30" s="41"/>
      <c r="AR30" s="44"/>
      <c r="BE30" s="26"/>
    </row>
    <row r="31" hidden="1" s="2" customFormat="1" ht="14.4" customHeight="1">
      <c r="B31" s="40"/>
      <c r="C31" s="41"/>
      <c r="D31" s="41"/>
      <c r="E31" s="41"/>
      <c r="F31" s="27" t="s">
        <v>40</v>
      </c>
      <c r="G31" s="41"/>
      <c r="H31" s="41"/>
      <c r="I31" s="41"/>
      <c r="J31" s="41"/>
      <c r="K31" s="41"/>
      <c r="L31" s="42">
        <v>0.20999999999999999</v>
      </c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3">
        <f>ROUND(BB54, 2)</f>
        <v>0</v>
      </c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3">
        <v>0</v>
      </c>
      <c r="AL31" s="41"/>
      <c r="AM31" s="41"/>
      <c r="AN31" s="41"/>
      <c r="AO31" s="41"/>
      <c r="AP31" s="41"/>
      <c r="AQ31" s="41"/>
      <c r="AR31" s="44"/>
      <c r="BE31" s="26"/>
    </row>
    <row r="32" hidden="1" s="2" customFormat="1" ht="14.4" customHeight="1">
      <c r="B32" s="40"/>
      <c r="C32" s="41"/>
      <c r="D32" s="41"/>
      <c r="E32" s="41"/>
      <c r="F32" s="27" t="s">
        <v>41</v>
      </c>
      <c r="G32" s="41"/>
      <c r="H32" s="41"/>
      <c r="I32" s="41"/>
      <c r="J32" s="41"/>
      <c r="K32" s="41"/>
      <c r="L32" s="42">
        <v>0.14999999999999999</v>
      </c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3">
        <f>ROUND(BC54, 2)</f>
        <v>0</v>
      </c>
      <c r="X32" s="41"/>
      <c r="Y32" s="41"/>
      <c r="Z32" s="41"/>
      <c r="AA32" s="41"/>
      <c r="AB32" s="41"/>
      <c r="AC32" s="41"/>
      <c r="AD32" s="41"/>
      <c r="AE32" s="41"/>
      <c r="AF32" s="41"/>
      <c r="AG32" s="41"/>
      <c r="AH32" s="41"/>
      <c r="AI32" s="41"/>
      <c r="AJ32" s="41"/>
      <c r="AK32" s="43">
        <v>0</v>
      </c>
      <c r="AL32" s="41"/>
      <c r="AM32" s="41"/>
      <c r="AN32" s="41"/>
      <c r="AO32" s="41"/>
      <c r="AP32" s="41"/>
      <c r="AQ32" s="41"/>
      <c r="AR32" s="44"/>
      <c r="BE32" s="26"/>
    </row>
    <row r="33" hidden="1" s="2" customFormat="1" ht="14.4" customHeight="1">
      <c r="B33" s="40"/>
      <c r="C33" s="41"/>
      <c r="D33" s="41"/>
      <c r="E33" s="41"/>
      <c r="F33" s="27" t="s">
        <v>42</v>
      </c>
      <c r="G33" s="41"/>
      <c r="H33" s="41"/>
      <c r="I33" s="41"/>
      <c r="J33" s="41"/>
      <c r="K33" s="41"/>
      <c r="L33" s="42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3">
        <f>ROUND(BD54,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3">
        <v>0</v>
      </c>
      <c r="AL33" s="41"/>
      <c r="AM33" s="41"/>
      <c r="AN33" s="41"/>
      <c r="AO33" s="41"/>
      <c r="AP33" s="41"/>
      <c r="AQ33" s="41"/>
      <c r="AR33" s="44"/>
      <c r="BE33" s="26"/>
    </row>
    <row r="34" s="1" customFormat="1" ht="6.96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8"/>
      <c r="BE34" s="26"/>
    </row>
    <row r="35" s="1" customFormat="1" ht="25.92" customHeight="1">
      <c r="B35" s="33"/>
      <c r="C35" s="45"/>
      <c r="D35" s="46" t="s">
        <v>43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44</v>
      </c>
      <c r="U35" s="47"/>
      <c r="V35" s="47"/>
      <c r="W35" s="47"/>
      <c r="X35" s="49" t="s">
        <v>45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8"/>
    </row>
    <row r="36" s="1" customFormat="1" ht="6.96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8"/>
    </row>
    <row r="37" s="1" customFormat="1" ht="6.96" customHeight="1">
      <c r="B37" s="52"/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  <c r="AR37" s="38"/>
    </row>
    <row r="41" s="1" customFormat="1" ht="6.96" customHeight="1">
      <c r="B41" s="54"/>
      <c r="C41" s="55"/>
      <c r="D41" s="55"/>
      <c r="E41" s="55"/>
      <c r="F41" s="55"/>
      <c r="G41" s="55"/>
      <c r="H41" s="55"/>
      <c r="I41" s="55"/>
      <c r="J41" s="55"/>
      <c r="K41" s="55"/>
      <c r="L41" s="55"/>
      <c r="M41" s="55"/>
      <c r="N41" s="55"/>
      <c r="O41" s="55"/>
      <c r="P41" s="55"/>
      <c r="Q41" s="55"/>
      <c r="R41" s="55"/>
      <c r="S41" s="55"/>
      <c r="T41" s="55"/>
      <c r="U41" s="55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55"/>
      <c r="AN41" s="55"/>
      <c r="AO41" s="55"/>
      <c r="AP41" s="55"/>
      <c r="AQ41" s="55"/>
      <c r="AR41" s="38"/>
    </row>
    <row r="42" s="1" customFormat="1" ht="24.96" customHeight="1">
      <c r="B42" s="33"/>
      <c r="C42" s="18" t="s">
        <v>46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8"/>
    </row>
    <row r="43" s="1" customFormat="1" ht="6.96" customHeight="1"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8"/>
    </row>
    <row r="44" s="1" customFormat="1" ht="12" customHeight="1">
      <c r="B44" s="33"/>
      <c r="C44" s="27" t="s">
        <v>13</v>
      </c>
      <c r="D44" s="34"/>
      <c r="E44" s="34"/>
      <c r="F44" s="34"/>
      <c r="G44" s="34"/>
      <c r="H44" s="34"/>
      <c r="I44" s="34"/>
      <c r="J44" s="34"/>
      <c r="K44" s="34"/>
      <c r="L44" s="34" t="str">
        <f>K5</f>
        <v>KLA18085B</v>
      </c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8"/>
    </row>
    <row r="45" s="3" customFormat="1" ht="36.96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59" t="str">
        <f>K6</f>
        <v>ROZŠÍŘENÍ KAPACIT ZÁZEMÍ ZŠ ŠLAPANICE-PAVILON C-KUCHYŇ</v>
      </c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60"/>
    </row>
    <row r="46" s="1" customFormat="1" ht="6.96" customHeight="1"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8"/>
    </row>
    <row r="47" s="1" customFormat="1" ht="12" customHeight="1">
      <c r="B47" s="33"/>
      <c r="C47" s="27" t="s">
        <v>20</v>
      </c>
      <c r="D47" s="34"/>
      <c r="E47" s="34"/>
      <c r="F47" s="34"/>
      <c r="G47" s="34"/>
      <c r="H47" s="34"/>
      <c r="I47" s="34"/>
      <c r="J47" s="34"/>
      <c r="K47" s="34"/>
      <c r="L47" s="61" t="str">
        <f>IF(K8="","",K8)</f>
        <v xml:space="preserve"> 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7" t="s">
        <v>22</v>
      </c>
      <c r="AJ47" s="34"/>
      <c r="AK47" s="34"/>
      <c r="AL47" s="34"/>
      <c r="AM47" s="62" t="str">
        <f>IF(AN8= "","",AN8)</f>
        <v>26. 10. 2018</v>
      </c>
      <c r="AN47" s="62"/>
      <c r="AO47" s="34"/>
      <c r="AP47" s="34"/>
      <c r="AQ47" s="34"/>
      <c r="AR47" s="38"/>
    </row>
    <row r="48" s="1" customFormat="1" ht="6.96" customHeight="1"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8"/>
    </row>
    <row r="49" s="1" customFormat="1" ht="13.65" customHeight="1">
      <c r="B49" s="33"/>
      <c r="C49" s="27" t="s">
        <v>24</v>
      </c>
      <c r="D49" s="34"/>
      <c r="E49" s="34"/>
      <c r="F49" s="34"/>
      <c r="G49" s="34"/>
      <c r="H49" s="34"/>
      <c r="I49" s="34"/>
      <c r="J49" s="34"/>
      <c r="K49" s="34"/>
      <c r="L49" s="34" t="str">
        <f>IF(E11= "","",E11)</f>
        <v xml:space="preserve">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7" t="s">
        <v>29</v>
      </c>
      <c r="AJ49" s="34"/>
      <c r="AK49" s="34"/>
      <c r="AL49" s="34"/>
      <c r="AM49" s="63" t="str">
        <f>IF(E17="","",E17)</f>
        <v xml:space="preserve"> </v>
      </c>
      <c r="AN49" s="34"/>
      <c r="AO49" s="34"/>
      <c r="AP49" s="34"/>
      <c r="AQ49" s="34"/>
      <c r="AR49" s="38"/>
      <c r="AS49" s="64" t="s">
        <v>47</v>
      </c>
      <c r="AT49" s="65"/>
      <c r="AU49" s="66"/>
      <c r="AV49" s="66"/>
      <c r="AW49" s="66"/>
      <c r="AX49" s="66"/>
      <c r="AY49" s="66"/>
      <c r="AZ49" s="66"/>
      <c r="BA49" s="66"/>
      <c r="BB49" s="66"/>
      <c r="BC49" s="66"/>
      <c r="BD49" s="67"/>
    </row>
    <row r="50" s="1" customFormat="1" ht="13.65" customHeight="1">
      <c r="B50" s="33"/>
      <c r="C50" s="27" t="s">
        <v>27</v>
      </c>
      <c r="D50" s="34"/>
      <c r="E50" s="34"/>
      <c r="F50" s="34"/>
      <c r="G50" s="34"/>
      <c r="H50" s="34"/>
      <c r="I50" s="34"/>
      <c r="J50" s="34"/>
      <c r="K50" s="34"/>
      <c r="L50" s="3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7" t="s">
        <v>31</v>
      </c>
      <c r="AJ50" s="34"/>
      <c r="AK50" s="34"/>
      <c r="AL50" s="34"/>
      <c r="AM50" s="63" t="str">
        <f>IF(E20="","",E20)</f>
        <v xml:space="preserve"> </v>
      </c>
      <c r="AN50" s="34"/>
      <c r="AO50" s="34"/>
      <c r="AP50" s="34"/>
      <c r="AQ50" s="34"/>
      <c r="AR50" s="38"/>
      <c r="AS50" s="68"/>
      <c r="AT50" s="69"/>
      <c r="AU50" s="70"/>
      <c r="AV50" s="70"/>
      <c r="AW50" s="70"/>
      <c r="AX50" s="70"/>
      <c r="AY50" s="70"/>
      <c r="AZ50" s="70"/>
      <c r="BA50" s="70"/>
      <c r="BB50" s="70"/>
      <c r="BC50" s="70"/>
      <c r="BD50" s="71"/>
    </row>
    <row r="51" s="1" customFormat="1" ht="10.8" customHeight="1"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8"/>
      <c r="AS51" s="72"/>
      <c r="AT51" s="73"/>
      <c r="AU51" s="74"/>
      <c r="AV51" s="74"/>
      <c r="AW51" s="74"/>
      <c r="AX51" s="74"/>
      <c r="AY51" s="74"/>
      <c r="AZ51" s="74"/>
      <c r="BA51" s="74"/>
      <c r="BB51" s="74"/>
      <c r="BC51" s="74"/>
      <c r="BD51" s="75"/>
    </row>
    <row r="52" s="1" customFormat="1" ht="29.28" customHeight="1">
      <c r="B52" s="33"/>
      <c r="C52" s="76" t="s">
        <v>48</v>
      </c>
      <c r="D52" s="77"/>
      <c r="E52" s="77"/>
      <c r="F52" s="77"/>
      <c r="G52" s="77"/>
      <c r="H52" s="78"/>
      <c r="I52" s="79" t="s">
        <v>49</v>
      </c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80" t="s">
        <v>50</v>
      </c>
      <c r="AH52" s="77"/>
      <c r="AI52" s="77"/>
      <c r="AJ52" s="77"/>
      <c r="AK52" s="77"/>
      <c r="AL52" s="77"/>
      <c r="AM52" s="77"/>
      <c r="AN52" s="79" t="s">
        <v>51</v>
      </c>
      <c r="AO52" s="77"/>
      <c r="AP52" s="81"/>
      <c r="AQ52" s="82" t="s">
        <v>52</v>
      </c>
      <c r="AR52" s="38"/>
      <c r="AS52" s="83" t="s">
        <v>53</v>
      </c>
      <c r="AT52" s="84" t="s">
        <v>54</v>
      </c>
      <c r="AU52" s="84" t="s">
        <v>55</v>
      </c>
      <c r="AV52" s="84" t="s">
        <v>56</v>
      </c>
      <c r="AW52" s="84" t="s">
        <v>57</v>
      </c>
      <c r="AX52" s="84" t="s">
        <v>58</v>
      </c>
      <c r="AY52" s="84" t="s">
        <v>59</v>
      </c>
      <c r="AZ52" s="84" t="s">
        <v>60</v>
      </c>
      <c r="BA52" s="84" t="s">
        <v>61</v>
      </c>
      <c r="BB52" s="84" t="s">
        <v>62</v>
      </c>
      <c r="BC52" s="84" t="s">
        <v>63</v>
      </c>
      <c r="BD52" s="85" t="s">
        <v>64</v>
      </c>
    </row>
    <row r="53" s="1" customFormat="1" ht="10.8" customHeight="1"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8"/>
      <c r="AS53" s="86"/>
      <c r="AT53" s="87"/>
      <c r="AU53" s="87"/>
      <c r="AV53" s="87"/>
      <c r="AW53" s="87"/>
      <c r="AX53" s="87"/>
      <c r="AY53" s="87"/>
      <c r="AZ53" s="87"/>
      <c r="BA53" s="87"/>
      <c r="BB53" s="87"/>
      <c r="BC53" s="87"/>
      <c r="BD53" s="88"/>
    </row>
    <row r="54" s="4" customFormat="1" ht="32.4" customHeight="1">
      <c r="B54" s="89"/>
      <c r="C54" s="90" t="s">
        <v>65</v>
      </c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  <c r="S54" s="91"/>
      <c r="T54" s="91"/>
      <c r="U54" s="91"/>
      <c r="V54" s="91"/>
      <c r="W54" s="91"/>
      <c r="X54" s="91"/>
      <c r="Y54" s="91"/>
      <c r="Z54" s="91"/>
      <c r="AA54" s="91"/>
      <c r="AB54" s="91"/>
      <c r="AC54" s="91"/>
      <c r="AD54" s="91"/>
      <c r="AE54" s="91"/>
      <c r="AF54" s="91"/>
      <c r="AG54" s="92">
        <f>ROUND(AG55,2)</f>
        <v>0</v>
      </c>
      <c r="AH54" s="92"/>
      <c r="AI54" s="92"/>
      <c r="AJ54" s="92"/>
      <c r="AK54" s="92"/>
      <c r="AL54" s="92"/>
      <c r="AM54" s="92"/>
      <c r="AN54" s="93">
        <f>SUM(AG54,AT54)</f>
        <v>0</v>
      </c>
      <c r="AO54" s="93"/>
      <c r="AP54" s="93"/>
      <c r="AQ54" s="94" t="s">
        <v>1</v>
      </c>
      <c r="AR54" s="95"/>
      <c r="AS54" s="96">
        <f>ROUND(AS55,2)</f>
        <v>0</v>
      </c>
      <c r="AT54" s="97">
        <f>ROUND(SUM(AV54:AW54),2)</f>
        <v>0</v>
      </c>
      <c r="AU54" s="98">
        <f>ROUND(AU55,5)</f>
        <v>0</v>
      </c>
      <c r="AV54" s="97">
        <f>ROUND(AZ54*L29,2)</f>
        <v>0</v>
      </c>
      <c r="AW54" s="97">
        <f>ROUND(BA54*L30,2)</f>
        <v>0</v>
      </c>
      <c r="AX54" s="97">
        <f>ROUND(BB54*L29,2)</f>
        <v>0</v>
      </c>
      <c r="AY54" s="97">
        <f>ROUND(BC54*L30,2)</f>
        <v>0</v>
      </c>
      <c r="AZ54" s="97">
        <f>ROUND(AZ55,2)</f>
        <v>0</v>
      </c>
      <c r="BA54" s="97">
        <f>ROUND(BA55,2)</f>
        <v>0</v>
      </c>
      <c r="BB54" s="97">
        <f>ROUND(BB55,2)</f>
        <v>0</v>
      </c>
      <c r="BC54" s="97">
        <f>ROUND(BC55,2)</f>
        <v>0</v>
      </c>
      <c r="BD54" s="99">
        <f>ROUND(BD55,2)</f>
        <v>0</v>
      </c>
      <c r="BS54" s="100" t="s">
        <v>66</v>
      </c>
      <c r="BT54" s="100" t="s">
        <v>67</v>
      </c>
      <c r="BV54" s="100" t="s">
        <v>68</v>
      </c>
      <c r="BW54" s="100" t="s">
        <v>5</v>
      </c>
      <c r="BX54" s="100" t="s">
        <v>69</v>
      </c>
      <c r="CL54" s="100" t="s">
        <v>1</v>
      </c>
    </row>
    <row r="55" s="5" customFormat="1" ht="27" customHeight="1">
      <c r="A55" s="101" t="s">
        <v>70</v>
      </c>
      <c r="B55" s="102"/>
      <c r="C55" s="103"/>
      <c r="D55" s="104" t="s">
        <v>14</v>
      </c>
      <c r="E55" s="104"/>
      <c r="F55" s="104"/>
      <c r="G55" s="104"/>
      <c r="H55" s="104"/>
      <c r="I55" s="105"/>
      <c r="J55" s="104" t="s">
        <v>17</v>
      </c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  <c r="AF55" s="104"/>
      <c r="AG55" s="106">
        <f>'KLA18085B - ROZŠÍŘENÍ KAP...'!J28</f>
        <v>0</v>
      </c>
      <c r="AH55" s="105"/>
      <c r="AI55" s="105"/>
      <c r="AJ55" s="105"/>
      <c r="AK55" s="105"/>
      <c r="AL55" s="105"/>
      <c r="AM55" s="105"/>
      <c r="AN55" s="106">
        <f>SUM(AG55,AT55)</f>
        <v>0</v>
      </c>
      <c r="AO55" s="105"/>
      <c r="AP55" s="105"/>
      <c r="AQ55" s="107" t="s">
        <v>71</v>
      </c>
      <c r="AR55" s="108"/>
      <c r="AS55" s="109">
        <v>0</v>
      </c>
      <c r="AT55" s="110">
        <f>ROUND(SUM(AV55:AW55),2)</f>
        <v>0</v>
      </c>
      <c r="AU55" s="111">
        <f>'KLA18085B - ROZŠÍŘENÍ KAP...'!P85</f>
        <v>0</v>
      </c>
      <c r="AV55" s="110">
        <f>'KLA18085B - ROZŠÍŘENÍ KAP...'!J31</f>
        <v>0</v>
      </c>
      <c r="AW55" s="110">
        <f>'KLA18085B - ROZŠÍŘENÍ KAP...'!J32</f>
        <v>0</v>
      </c>
      <c r="AX55" s="110">
        <f>'KLA18085B - ROZŠÍŘENÍ KAP...'!J33</f>
        <v>0</v>
      </c>
      <c r="AY55" s="110">
        <f>'KLA18085B - ROZŠÍŘENÍ KAP...'!J34</f>
        <v>0</v>
      </c>
      <c r="AZ55" s="110">
        <f>'KLA18085B - ROZŠÍŘENÍ KAP...'!F31</f>
        <v>0</v>
      </c>
      <c r="BA55" s="110">
        <f>'KLA18085B - ROZŠÍŘENÍ KAP...'!F32</f>
        <v>0</v>
      </c>
      <c r="BB55" s="110">
        <f>'KLA18085B - ROZŠÍŘENÍ KAP...'!F33</f>
        <v>0</v>
      </c>
      <c r="BC55" s="110">
        <f>'KLA18085B - ROZŠÍŘENÍ KAP...'!F34</f>
        <v>0</v>
      </c>
      <c r="BD55" s="112">
        <f>'KLA18085B - ROZŠÍŘENÍ KAP...'!F35</f>
        <v>0</v>
      </c>
      <c r="BT55" s="113" t="s">
        <v>72</v>
      </c>
      <c r="BU55" s="113" t="s">
        <v>73</v>
      </c>
      <c r="BV55" s="113" t="s">
        <v>68</v>
      </c>
      <c r="BW55" s="113" t="s">
        <v>5</v>
      </c>
      <c r="BX55" s="113" t="s">
        <v>69</v>
      </c>
      <c r="CL55" s="113" t="s">
        <v>1</v>
      </c>
    </row>
    <row r="56" s="1" customFormat="1" ht="30" customHeight="1">
      <c r="B56" s="33"/>
      <c r="C56" s="34"/>
      <c r="D56" s="34"/>
      <c r="E56" s="34"/>
      <c r="F56" s="34"/>
      <c r="G56" s="34"/>
      <c r="H56" s="34"/>
      <c r="I56" s="34"/>
      <c r="J56" s="34"/>
      <c r="K56" s="34"/>
      <c r="L56" s="34"/>
      <c r="M56" s="34"/>
      <c r="N56" s="34"/>
      <c r="O56" s="34"/>
      <c r="P56" s="34"/>
      <c r="Q56" s="34"/>
      <c r="R56" s="34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34"/>
      <c r="AQ56" s="34"/>
      <c r="AR56" s="38"/>
    </row>
    <row r="57" s="1" customFormat="1" ht="6.96" customHeight="1">
      <c r="B57" s="52"/>
      <c r="C57" s="53"/>
      <c r="D57" s="53"/>
      <c r="E57" s="53"/>
      <c r="F57" s="53"/>
      <c r="G57" s="53"/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F57" s="53"/>
      <c r="AG57" s="53"/>
      <c r="AH57" s="53"/>
      <c r="AI57" s="53"/>
      <c r="AJ57" s="53"/>
      <c r="AK57" s="53"/>
      <c r="AL57" s="53"/>
      <c r="AM57" s="53"/>
      <c r="AN57" s="53"/>
      <c r="AO57" s="53"/>
      <c r="AP57" s="53"/>
      <c r="AQ57" s="53"/>
      <c r="AR57" s="38"/>
    </row>
  </sheetData>
  <sheetProtection sheet="1" formatColumns="0" formatRows="0" objects="1" scenarios="1" spinCount="100000" saltValue="G+xJ58l3O2T9eJd+REBz9ZWYEG24BLQ5klEyz22OeA4eUg5StEe5LdwZ/uRKFlLg2yXAW8oGYGVemDNK7bs2Rg==" hashValue="JmJsk0rC6vfJ4QhZa64SiJyuZo1x0OuUVTIyIDGWpyfge12EzKzRTpqKqZH6p1wmHcAa7UcTfaIpFEgK0/LLkg==" algorithmName="SHA-512" password="CC35"/>
  <mergeCells count="4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M50:AP50"/>
    <mergeCell ref="L45:AO45"/>
    <mergeCell ref="AM47:AN47"/>
    <mergeCell ref="AM49:AP49"/>
    <mergeCell ref="AS49:AT51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</mergeCells>
  <hyperlinks>
    <hyperlink ref="A55" location="'KLA18085B - ROZŠÍŘENÍ KAP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14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2" t="s">
        <v>5</v>
      </c>
    </row>
    <row r="3" ht="6.96" customHeight="1">
      <c r="B3" s="115"/>
      <c r="C3" s="116"/>
      <c r="D3" s="116"/>
      <c r="E3" s="116"/>
      <c r="F3" s="116"/>
      <c r="G3" s="116"/>
      <c r="H3" s="116"/>
      <c r="I3" s="117"/>
      <c r="J3" s="116"/>
      <c r="K3" s="116"/>
      <c r="L3" s="15"/>
      <c r="AT3" s="12" t="s">
        <v>74</v>
      </c>
    </row>
    <row r="4" ht="24.96" customHeight="1">
      <c r="B4" s="15"/>
      <c r="D4" s="118" t="s">
        <v>75</v>
      </c>
      <c r="L4" s="15"/>
      <c r="M4" s="19" t="s">
        <v>10</v>
      </c>
      <c r="AT4" s="12" t="s">
        <v>4</v>
      </c>
    </row>
    <row r="5" ht="6.96" customHeight="1">
      <c r="B5" s="15"/>
      <c r="L5" s="15"/>
    </row>
    <row r="6" s="1" customFormat="1" ht="12" customHeight="1">
      <c r="B6" s="38"/>
      <c r="D6" s="119" t="s">
        <v>16</v>
      </c>
      <c r="I6" s="120"/>
      <c r="L6" s="38"/>
    </row>
    <row r="7" s="1" customFormat="1" ht="36.96" customHeight="1">
      <c r="B7" s="38"/>
      <c r="E7" s="121" t="s">
        <v>17</v>
      </c>
      <c r="F7" s="1"/>
      <c r="G7" s="1"/>
      <c r="H7" s="1"/>
      <c r="I7" s="120"/>
      <c r="L7" s="38"/>
    </row>
    <row r="8" s="1" customFormat="1">
      <c r="B8" s="38"/>
      <c r="I8" s="120"/>
      <c r="L8" s="38"/>
    </row>
    <row r="9" s="1" customFormat="1" ht="12" customHeight="1">
      <c r="B9" s="38"/>
      <c r="D9" s="119" t="s">
        <v>18</v>
      </c>
      <c r="F9" s="12" t="s">
        <v>1</v>
      </c>
      <c r="I9" s="122" t="s">
        <v>19</v>
      </c>
      <c r="J9" s="12" t="s">
        <v>1</v>
      </c>
      <c r="L9" s="38"/>
    </row>
    <row r="10" s="1" customFormat="1" ht="12" customHeight="1">
      <c r="B10" s="38"/>
      <c r="D10" s="119" t="s">
        <v>20</v>
      </c>
      <c r="F10" s="12" t="s">
        <v>21</v>
      </c>
      <c r="I10" s="122" t="s">
        <v>22</v>
      </c>
      <c r="J10" s="123" t="str">
        <f>'Rekapitulace stavby'!AN8</f>
        <v>26. 10. 2018</v>
      </c>
      <c r="L10" s="38"/>
    </row>
    <row r="11" s="1" customFormat="1" ht="10.8" customHeight="1">
      <c r="B11" s="38"/>
      <c r="I11" s="120"/>
      <c r="L11" s="38"/>
    </row>
    <row r="12" s="1" customFormat="1" ht="12" customHeight="1">
      <c r="B12" s="38"/>
      <c r="D12" s="119" t="s">
        <v>24</v>
      </c>
      <c r="I12" s="122" t="s">
        <v>25</v>
      </c>
      <c r="J12" s="12" t="str">
        <f>IF('Rekapitulace stavby'!AN10="","",'Rekapitulace stavby'!AN10)</f>
        <v/>
      </c>
      <c r="L12" s="38"/>
    </row>
    <row r="13" s="1" customFormat="1" ht="18" customHeight="1">
      <c r="B13" s="38"/>
      <c r="E13" s="12" t="str">
        <f>IF('Rekapitulace stavby'!E11="","",'Rekapitulace stavby'!E11)</f>
        <v xml:space="preserve"> </v>
      </c>
      <c r="I13" s="122" t="s">
        <v>26</v>
      </c>
      <c r="J13" s="12" t="str">
        <f>IF('Rekapitulace stavby'!AN11="","",'Rekapitulace stavby'!AN11)</f>
        <v/>
      </c>
      <c r="L13" s="38"/>
    </row>
    <row r="14" s="1" customFormat="1" ht="6.96" customHeight="1">
      <c r="B14" s="38"/>
      <c r="I14" s="120"/>
      <c r="L14" s="38"/>
    </row>
    <row r="15" s="1" customFormat="1" ht="12" customHeight="1">
      <c r="B15" s="38"/>
      <c r="D15" s="119" t="s">
        <v>27</v>
      </c>
      <c r="I15" s="122" t="s">
        <v>25</v>
      </c>
      <c r="J15" s="28" t="str">
        <f>'Rekapitulace stavby'!AN13</f>
        <v>Vyplň údaj</v>
      </c>
      <c r="L15" s="38"/>
    </row>
    <row r="16" s="1" customFormat="1" ht="18" customHeight="1">
      <c r="B16" s="38"/>
      <c r="E16" s="28" t="str">
        <f>'Rekapitulace stavby'!E14</f>
        <v>Vyplň údaj</v>
      </c>
      <c r="F16" s="12"/>
      <c r="G16" s="12"/>
      <c r="H16" s="12"/>
      <c r="I16" s="122" t="s">
        <v>26</v>
      </c>
      <c r="J16" s="28" t="str">
        <f>'Rekapitulace stavby'!AN14</f>
        <v>Vyplň údaj</v>
      </c>
      <c r="L16" s="38"/>
    </row>
    <row r="17" s="1" customFormat="1" ht="6.96" customHeight="1">
      <c r="B17" s="38"/>
      <c r="I17" s="120"/>
      <c r="L17" s="38"/>
    </row>
    <row r="18" s="1" customFormat="1" ht="12" customHeight="1">
      <c r="B18" s="38"/>
      <c r="D18" s="119" t="s">
        <v>29</v>
      </c>
      <c r="I18" s="122" t="s">
        <v>25</v>
      </c>
      <c r="J18" s="12" t="str">
        <f>IF('Rekapitulace stavby'!AN16="","",'Rekapitulace stavby'!AN16)</f>
        <v/>
      </c>
      <c r="L18" s="38"/>
    </row>
    <row r="19" s="1" customFormat="1" ht="18" customHeight="1">
      <c r="B19" s="38"/>
      <c r="E19" s="12" t="str">
        <f>IF('Rekapitulace stavby'!E17="","",'Rekapitulace stavby'!E17)</f>
        <v xml:space="preserve"> </v>
      </c>
      <c r="I19" s="122" t="s">
        <v>26</v>
      </c>
      <c r="J19" s="12" t="str">
        <f>IF('Rekapitulace stavby'!AN17="","",'Rekapitulace stavby'!AN17)</f>
        <v/>
      </c>
      <c r="L19" s="38"/>
    </row>
    <row r="20" s="1" customFormat="1" ht="6.96" customHeight="1">
      <c r="B20" s="38"/>
      <c r="I20" s="120"/>
      <c r="L20" s="38"/>
    </row>
    <row r="21" s="1" customFormat="1" ht="12" customHeight="1">
      <c r="B21" s="38"/>
      <c r="D21" s="119" t="s">
        <v>31</v>
      </c>
      <c r="I21" s="122" t="s">
        <v>25</v>
      </c>
      <c r="J21" s="12" t="str">
        <f>IF('Rekapitulace stavby'!AN19="","",'Rekapitulace stavby'!AN19)</f>
        <v/>
      </c>
      <c r="L21" s="38"/>
    </row>
    <row r="22" s="1" customFormat="1" ht="18" customHeight="1">
      <c r="B22" s="38"/>
      <c r="E22" s="12" t="str">
        <f>IF('Rekapitulace stavby'!E20="","",'Rekapitulace stavby'!E20)</f>
        <v xml:space="preserve"> </v>
      </c>
      <c r="I22" s="122" t="s">
        <v>26</v>
      </c>
      <c r="J22" s="12" t="str">
        <f>IF('Rekapitulace stavby'!AN20="","",'Rekapitulace stavby'!AN20)</f>
        <v/>
      </c>
      <c r="L22" s="38"/>
    </row>
    <row r="23" s="1" customFormat="1" ht="6.96" customHeight="1">
      <c r="B23" s="38"/>
      <c r="I23" s="120"/>
      <c r="L23" s="38"/>
    </row>
    <row r="24" s="1" customFormat="1" ht="12" customHeight="1">
      <c r="B24" s="38"/>
      <c r="D24" s="119" t="s">
        <v>32</v>
      </c>
      <c r="I24" s="120"/>
      <c r="L24" s="38"/>
    </row>
    <row r="25" s="6" customFormat="1" ht="16.5" customHeight="1">
      <c r="B25" s="124"/>
      <c r="E25" s="125" t="s">
        <v>1</v>
      </c>
      <c r="F25" s="125"/>
      <c r="G25" s="125"/>
      <c r="H25" s="125"/>
      <c r="I25" s="126"/>
      <c r="L25" s="124"/>
    </row>
    <row r="26" s="1" customFormat="1" ht="6.96" customHeight="1">
      <c r="B26" s="38"/>
      <c r="I26" s="120"/>
      <c r="L26" s="38"/>
    </row>
    <row r="27" s="1" customFormat="1" ht="6.96" customHeight="1">
      <c r="B27" s="38"/>
      <c r="D27" s="66"/>
      <c r="E27" s="66"/>
      <c r="F27" s="66"/>
      <c r="G27" s="66"/>
      <c r="H27" s="66"/>
      <c r="I27" s="127"/>
      <c r="J27" s="66"/>
      <c r="K27" s="66"/>
      <c r="L27" s="38"/>
    </row>
    <row r="28" s="1" customFormat="1" ht="25.44" customHeight="1">
      <c r="B28" s="38"/>
      <c r="D28" s="128" t="s">
        <v>33</v>
      </c>
      <c r="I28" s="120"/>
      <c r="J28" s="129">
        <f>ROUND(J85, 2)</f>
        <v>0</v>
      </c>
      <c r="L28" s="38"/>
    </row>
    <row r="29" s="1" customFormat="1" ht="6.96" customHeight="1">
      <c r="B29" s="38"/>
      <c r="D29" s="66"/>
      <c r="E29" s="66"/>
      <c r="F29" s="66"/>
      <c r="G29" s="66"/>
      <c r="H29" s="66"/>
      <c r="I29" s="127"/>
      <c r="J29" s="66"/>
      <c r="K29" s="66"/>
      <c r="L29" s="38"/>
    </row>
    <row r="30" s="1" customFormat="1" ht="14.4" customHeight="1">
      <c r="B30" s="38"/>
      <c r="F30" s="130" t="s">
        <v>35</v>
      </c>
      <c r="I30" s="131" t="s">
        <v>34</v>
      </c>
      <c r="J30" s="130" t="s">
        <v>36</v>
      </c>
      <c r="L30" s="38"/>
    </row>
    <row r="31" s="1" customFormat="1" ht="14.4" customHeight="1">
      <c r="B31" s="38"/>
      <c r="D31" s="119" t="s">
        <v>37</v>
      </c>
      <c r="E31" s="119" t="s">
        <v>38</v>
      </c>
      <c r="F31" s="132">
        <f>ROUND((SUM(BE85:BE276)),  2)</f>
        <v>0</v>
      </c>
      <c r="I31" s="133">
        <v>0.20999999999999999</v>
      </c>
      <c r="J31" s="132">
        <f>ROUND(((SUM(BE85:BE276))*I31),  2)</f>
        <v>0</v>
      </c>
      <c r="L31" s="38"/>
    </row>
    <row r="32" s="1" customFormat="1" ht="14.4" customHeight="1">
      <c r="B32" s="38"/>
      <c r="E32" s="119" t="s">
        <v>39</v>
      </c>
      <c r="F32" s="132">
        <f>ROUND((SUM(BF85:BF276)),  2)</f>
        <v>0</v>
      </c>
      <c r="I32" s="133">
        <v>0.14999999999999999</v>
      </c>
      <c r="J32" s="132">
        <f>ROUND(((SUM(BF85:BF276))*I32),  2)</f>
        <v>0</v>
      </c>
      <c r="L32" s="38"/>
    </row>
    <row r="33" hidden="1" s="1" customFormat="1" ht="14.4" customHeight="1">
      <c r="B33" s="38"/>
      <c r="E33" s="119" t="s">
        <v>40</v>
      </c>
      <c r="F33" s="132">
        <f>ROUND((SUM(BG85:BG276)),  2)</f>
        <v>0</v>
      </c>
      <c r="I33" s="133">
        <v>0.20999999999999999</v>
      </c>
      <c r="J33" s="132">
        <f>0</f>
        <v>0</v>
      </c>
      <c r="L33" s="38"/>
    </row>
    <row r="34" hidden="1" s="1" customFormat="1" ht="14.4" customHeight="1">
      <c r="B34" s="38"/>
      <c r="E34" s="119" t="s">
        <v>41</v>
      </c>
      <c r="F34" s="132">
        <f>ROUND((SUM(BH85:BH276)),  2)</f>
        <v>0</v>
      </c>
      <c r="I34" s="133">
        <v>0.14999999999999999</v>
      </c>
      <c r="J34" s="132">
        <f>0</f>
        <v>0</v>
      </c>
      <c r="L34" s="38"/>
    </row>
    <row r="35" hidden="1" s="1" customFormat="1" ht="14.4" customHeight="1">
      <c r="B35" s="38"/>
      <c r="E35" s="119" t="s">
        <v>42</v>
      </c>
      <c r="F35" s="132">
        <f>ROUND((SUM(BI85:BI276)),  2)</f>
        <v>0</v>
      </c>
      <c r="I35" s="133">
        <v>0</v>
      </c>
      <c r="J35" s="132">
        <f>0</f>
        <v>0</v>
      </c>
      <c r="L35" s="38"/>
    </row>
    <row r="36" s="1" customFormat="1" ht="6.96" customHeight="1">
      <c r="B36" s="38"/>
      <c r="I36" s="120"/>
      <c r="L36" s="38"/>
    </row>
    <row r="37" s="1" customFormat="1" ht="25.44" customHeight="1">
      <c r="B37" s="38"/>
      <c r="C37" s="134"/>
      <c r="D37" s="135" t="s">
        <v>43</v>
      </c>
      <c r="E37" s="136"/>
      <c r="F37" s="136"/>
      <c r="G37" s="137" t="s">
        <v>44</v>
      </c>
      <c r="H37" s="138" t="s">
        <v>45</v>
      </c>
      <c r="I37" s="139"/>
      <c r="J37" s="140">
        <f>SUM(J28:J35)</f>
        <v>0</v>
      </c>
      <c r="K37" s="141"/>
      <c r="L37" s="38"/>
    </row>
    <row r="38" s="1" customFormat="1" ht="14.4" customHeight="1">
      <c r="B38" s="142"/>
      <c r="C38" s="143"/>
      <c r="D38" s="143"/>
      <c r="E38" s="143"/>
      <c r="F38" s="143"/>
      <c r="G38" s="143"/>
      <c r="H38" s="143"/>
      <c r="I38" s="144"/>
      <c r="J38" s="143"/>
      <c r="K38" s="143"/>
      <c r="L38" s="38"/>
    </row>
    <row r="42" s="1" customFormat="1" ht="6.96" customHeight="1">
      <c r="B42" s="145"/>
      <c r="C42" s="146"/>
      <c r="D42" s="146"/>
      <c r="E42" s="146"/>
      <c r="F42" s="146"/>
      <c r="G42" s="146"/>
      <c r="H42" s="146"/>
      <c r="I42" s="147"/>
      <c r="J42" s="146"/>
      <c r="K42" s="146"/>
      <c r="L42" s="38"/>
    </row>
    <row r="43" s="1" customFormat="1" ht="24.96" customHeight="1">
      <c r="B43" s="33"/>
      <c r="C43" s="18" t="s">
        <v>76</v>
      </c>
      <c r="D43" s="34"/>
      <c r="E43" s="34"/>
      <c r="F43" s="34"/>
      <c r="G43" s="34"/>
      <c r="H43" s="34"/>
      <c r="I43" s="120"/>
      <c r="J43" s="34"/>
      <c r="K43" s="34"/>
      <c r="L43" s="38"/>
    </row>
    <row r="44" s="1" customFormat="1" ht="6.96" customHeight="1">
      <c r="B44" s="33"/>
      <c r="C44" s="34"/>
      <c r="D44" s="34"/>
      <c r="E44" s="34"/>
      <c r="F44" s="34"/>
      <c r="G44" s="34"/>
      <c r="H44" s="34"/>
      <c r="I44" s="120"/>
      <c r="J44" s="34"/>
      <c r="K44" s="34"/>
      <c r="L44" s="38"/>
    </row>
    <row r="45" s="1" customFormat="1" ht="12" customHeight="1">
      <c r="B45" s="33"/>
      <c r="C45" s="27" t="s">
        <v>16</v>
      </c>
      <c r="D45" s="34"/>
      <c r="E45" s="34"/>
      <c r="F45" s="34"/>
      <c r="G45" s="34"/>
      <c r="H45" s="34"/>
      <c r="I45" s="120"/>
      <c r="J45" s="34"/>
      <c r="K45" s="34"/>
      <c r="L45" s="38"/>
    </row>
    <row r="46" s="1" customFormat="1" ht="16.5" customHeight="1">
      <c r="B46" s="33"/>
      <c r="C46" s="34"/>
      <c r="D46" s="34"/>
      <c r="E46" s="59" t="str">
        <f>E7</f>
        <v>ROZŠÍŘENÍ KAPACIT ZÁZEMÍ ZŠ ŠLAPANICE-PAVILON C-KUCHYŇ</v>
      </c>
      <c r="F46" s="34"/>
      <c r="G46" s="34"/>
      <c r="H46" s="34"/>
      <c r="I46" s="120"/>
      <c r="J46" s="34"/>
      <c r="K46" s="34"/>
      <c r="L46" s="38"/>
    </row>
    <row r="47" s="1" customFormat="1" ht="6.96" customHeight="1">
      <c r="B47" s="33"/>
      <c r="C47" s="34"/>
      <c r="D47" s="34"/>
      <c r="E47" s="34"/>
      <c r="F47" s="34"/>
      <c r="G47" s="34"/>
      <c r="H47" s="34"/>
      <c r="I47" s="120"/>
      <c r="J47" s="34"/>
      <c r="K47" s="34"/>
      <c r="L47" s="38"/>
    </row>
    <row r="48" s="1" customFormat="1" ht="12" customHeight="1">
      <c r="B48" s="33"/>
      <c r="C48" s="27" t="s">
        <v>20</v>
      </c>
      <c r="D48" s="34"/>
      <c r="E48" s="34"/>
      <c r="F48" s="22" t="str">
        <f>F10</f>
        <v xml:space="preserve"> </v>
      </c>
      <c r="G48" s="34"/>
      <c r="H48" s="34"/>
      <c r="I48" s="122" t="s">
        <v>22</v>
      </c>
      <c r="J48" s="62" t="str">
        <f>IF(J10="","",J10)</f>
        <v>26. 10. 2018</v>
      </c>
      <c r="K48" s="34"/>
      <c r="L48" s="38"/>
    </row>
    <row r="49" s="1" customFormat="1" ht="6.96" customHeight="1">
      <c r="B49" s="33"/>
      <c r="C49" s="34"/>
      <c r="D49" s="34"/>
      <c r="E49" s="34"/>
      <c r="F49" s="34"/>
      <c r="G49" s="34"/>
      <c r="H49" s="34"/>
      <c r="I49" s="120"/>
      <c r="J49" s="34"/>
      <c r="K49" s="34"/>
      <c r="L49" s="38"/>
    </row>
    <row r="50" s="1" customFormat="1" ht="13.65" customHeight="1">
      <c r="B50" s="33"/>
      <c r="C50" s="27" t="s">
        <v>24</v>
      </c>
      <c r="D50" s="34"/>
      <c r="E50" s="34"/>
      <c r="F50" s="22" t="str">
        <f>E13</f>
        <v xml:space="preserve"> </v>
      </c>
      <c r="G50" s="34"/>
      <c r="H50" s="34"/>
      <c r="I50" s="122" t="s">
        <v>29</v>
      </c>
      <c r="J50" s="31" t="str">
        <f>E19</f>
        <v xml:space="preserve"> </v>
      </c>
      <c r="K50" s="34"/>
      <c r="L50" s="38"/>
    </row>
    <row r="51" s="1" customFormat="1" ht="13.65" customHeight="1">
      <c r="B51" s="33"/>
      <c r="C51" s="27" t="s">
        <v>27</v>
      </c>
      <c r="D51" s="34"/>
      <c r="E51" s="34"/>
      <c r="F51" s="22" t="str">
        <f>IF(E16="","",E16)</f>
        <v>Vyplň údaj</v>
      </c>
      <c r="G51" s="34"/>
      <c r="H51" s="34"/>
      <c r="I51" s="122" t="s">
        <v>31</v>
      </c>
      <c r="J51" s="31" t="str">
        <f>E22</f>
        <v xml:space="preserve"> </v>
      </c>
      <c r="K51" s="34"/>
      <c r="L51" s="38"/>
    </row>
    <row r="52" s="1" customFormat="1" ht="10.32" customHeight="1">
      <c r="B52" s="33"/>
      <c r="C52" s="34"/>
      <c r="D52" s="34"/>
      <c r="E52" s="34"/>
      <c r="F52" s="34"/>
      <c r="G52" s="34"/>
      <c r="H52" s="34"/>
      <c r="I52" s="120"/>
      <c r="J52" s="34"/>
      <c r="K52" s="34"/>
      <c r="L52" s="38"/>
    </row>
    <row r="53" s="1" customFormat="1" ht="29.28" customHeight="1">
      <c r="B53" s="33"/>
      <c r="C53" s="148" t="s">
        <v>77</v>
      </c>
      <c r="D53" s="149"/>
      <c r="E53" s="149"/>
      <c r="F53" s="149"/>
      <c r="G53" s="149"/>
      <c r="H53" s="149"/>
      <c r="I53" s="150"/>
      <c r="J53" s="151" t="s">
        <v>78</v>
      </c>
      <c r="K53" s="149"/>
      <c r="L53" s="38"/>
    </row>
    <row r="54" s="1" customFormat="1" ht="10.32" customHeight="1">
      <c r="B54" s="33"/>
      <c r="C54" s="34"/>
      <c r="D54" s="34"/>
      <c r="E54" s="34"/>
      <c r="F54" s="34"/>
      <c r="G54" s="34"/>
      <c r="H54" s="34"/>
      <c r="I54" s="120"/>
      <c r="J54" s="34"/>
      <c r="K54" s="34"/>
      <c r="L54" s="38"/>
    </row>
    <row r="55" s="1" customFormat="1" ht="22.8" customHeight="1">
      <c r="B55" s="33"/>
      <c r="C55" s="152" t="s">
        <v>79</v>
      </c>
      <c r="D55" s="34"/>
      <c r="E55" s="34"/>
      <c r="F55" s="34"/>
      <c r="G55" s="34"/>
      <c r="H55" s="34"/>
      <c r="I55" s="120"/>
      <c r="J55" s="93">
        <f>J85</f>
        <v>0</v>
      </c>
      <c r="K55" s="34"/>
      <c r="L55" s="38"/>
      <c r="AU55" s="12" t="s">
        <v>80</v>
      </c>
    </row>
    <row r="56" s="7" customFormat="1" ht="24.96" customHeight="1">
      <c r="B56" s="153"/>
      <c r="C56" s="154"/>
      <c r="D56" s="155" t="s">
        <v>81</v>
      </c>
      <c r="E56" s="156"/>
      <c r="F56" s="156"/>
      <c r="G56" s="156"/>
      <c r="H56" s="156"/>
      <c r="I56" s="157"/>
      <c r="J56" s="158">
        <f>J86</f>
        <v>0</v>
      </c>
      <c r="K56" s="154"/>
      <c r="L56" s="159"/>
    </row>
    <row r="57" s="7" customFormat="1" ht="24.96" customHeight="1">
      <c r="B57" s="153"/>
      <c r="C57" s="154"/>
      <c r="D57" s="155" t="s">
        <v>82</v>
      </c>
      <c r="E57" s="156"/>
      <c r="F57" s="156"/>
      <c r="G57" s="156"/>
      <c r="H57" s="156"/>
      <c r="I57" s="157"/>
      <c r="J57" s="158">
        <f>J87</f>
        <v>0</v>
      </c>
      <c r="K57" s="154"/>
      <c r="L57" s="159"/>
    </row>
    <row r="58" s="8" customFormat="1" ht="19.92" customHeight="1">
      <c r="B58" s="160"/>
      <c r="C58" s="161"/>
      <c r="D58" s="162" t="s">
        <v>83</v>
      </c>
      <c r="E58" s="163"/>
      <c r="F58" s="163"/>
      <c r="G58" s="163"/>
      <c r="H58" s="163"/>
      <c r="I58" s="164"/>
      <c r="J58" s="165">
        <f>J88</f>
        <v>0</v>
      </c>
      <c r="K58" s="161"/>
      <c r="L58" s="166"/>
    </row>
    <row r="59" s="8" customFormat="1" ht="19.92" customHeight="1">
      <c r="B59" s="160"/>
      <c r="C59" s="161"/>
      <c r="D59" s="162" t="s">
        <v>84</v>
      </c>
      <c r="E59" s="163"/>
      <c r="F59" s="163"/>
      <c r="G59" s="163"/>
      <c r="H59" s="163"/>
      <c r="I59" s="164"/>
      <c r="J59" s="165">
        <f>J137</f>
        <v>0</v>
      </c>
      <c r="K59" s="161"/>
      <c r="L59" s="166"/>
    </row>
    <row r="60" s="8" customFormat="1" ht="19.92" customHeight="1">
      <c r="B60" s="160"/>
      <c r="C60" s="161"/>
      <c r="D60" s="162" t="s">
        <v>85</v>
      </c>
      <c r="E60" s="163"/>
      <c r="F60" s="163"/>
      <c r="G60" s="163"/>
      <c r="H60" s="163"/>
      <c r="I60" s="164"/>
      <c r="J60" s="165">
        <f>J193</f>
        <v>0</v>
      </c>
      <c r="K60" s="161"/>
      <c r="L60" s="166"/>
    </row>
    <row r="61" s="8" customFormat="1" ht="19.92" customHeight="1">
      <c r="B61" s="160"/>
      <c r="C61" s="161"/>
      <c r="D61" s="162" t="s">
        <v>86</v>
      </c>
      <c r="E61" s="163"/>
      <c r="F61" s="163"/>
      <c r="G61" s="163"/>
      <c r="H61" s="163"/>
      <c r="I61" s="164"/>
      <c r="J61" s="165">
        <f>J212</f>
        <v>0</v>
      </c>
      <c r="K61" s="161"/>
      <c r="L61" s="166"/>
    </row>
    <row r="62" s="8" customFormat="1" ht="19.92" customHeight="1">
      <c r="B62" s="160"/>
      <c r="C62" s="161"/>
      <c r="D62" s="162" t="s">
        <v>87</v>
      </c>
      <c r="E62" s="163"/>
      <c r="F62" s="163"/>
      <c r="G62" s="163"/>
      <c r="H62" s="163"/>
      <c r="I62" s="164"/>
      <c r="J62" s="165">
        <f>J223</f>
        <v>0</v>
      </c>
      <c r="K62" s="161"/>
      <c r="L62" s="166"/>
    </row>
    <row r="63" s="8" customFormat="1" ht="19.92" customHeight="1">
      <c r="B63" s="160"/>
      <c r="C63" s="161"/>
      <c r="D63" s="162" t="s">
        <v>88</v>
      </c>
      <c r="E63" s="163"/>
      <c r="F63" s="163"/>
      <c r="G63" s="163"/>
      <c r="H63" s="163"/>
      <c r="I63" s="164"/>
      <c r="J63" s="165">
        <f>J230</f>
        <v>0</v>
      </c>
      <c r="K63" s="161"/>
      <c r="L63" s="166"/>
    </row>
    <row r="64" s="8" customFormat="1" ht="19.92" customHeight="1">
      <c r="B64" s="160"/>
      <c r="C64" s="161"/>
      <c r="D64" s="162" t="s">
        <v>89</v>
      </c>
      <c r="E64" s="163"/>
      <c r="F64" s="163"/>
      <c r="G64" s="163"/>
      <c r="H64" s="163"/>
      <c r="I64" s="164"/>
      <c r="J64" s="165">
        <f>J247</f>
        <v>0</v>
      </c>
      <c r="K64" s="161"/>
      <c r="L64" s="166"/>
    </row>
    <row r="65" s="8" customFormat="1" ht="19.92" customHeight="1">
      <c r="B65" s="160"/>
      <c r="C65" s="161"/>
      <c r="D65" s="162" t="s">
        <v>90</v>
      </c>
      <c r="E65" s="163"/>
      <c r="F65" s="163"/>
      <c r="G65" s="163"/>
      <c r="H65" s="163"/>
      <c r="I65" s="164"/>
      <c r="J65" s="165">
        <f>J255</f>
        <v>0</v>
      </c>
      <c r="K65" s="161"/>
      <c r="L65" s="166"/>
    </row>
    <row r="66" s="8" customFormat="1" ht="19.92" customHeight="1">
      <c r="B66" s="160"/>
      <c r="C66" s="161"/>
      <c r="D66" s="162" t="s">
        <v>91</v>
      </c>
      <c r="E66" s="163"/>
      <c r="F66" s="163"/>
      <c r="G66" s="163"/>
      <c r="H66" s="163"/>
      <c r="I66" s="164"/>
      <c r="J66" s="165">
        <f>J268</f>
        <v>0</v>
      </c>
      <c r="K66" s="161"/>
      <c r="L66" s="166"/>
    </row>
    <row r="67" s="8" customFormat="1" ht="19.92" customHeight="1">
      <c r="B67" s="160"/>
      <c r="C67" s="161"/>
      <c r="D67" s="162" t="s">
        <v>92</v>
      </c>
      <c r="E67" s="163"/>
      <c r="F67" s="163"/>
      <c r="G67" s="163"/>
      <c r="H67" s="163"/>
      <c r="I67" s="164"/>
      <c r="J67" s="165">
        <f>J272</f>
        <v>0</v>
      </c>
      <c r="K67" s="161"/>
      <c r="L67" s="166"/>
    </row>
    <row r="68" s="1" customFormat="1" ht="21.84" customHeight="1">
      <c r="B68" s="33"/>
      <c r="C68" s="34"/>
      <c r="D68" s="34"/>
      <c r="E68" s="34"/>
      <c r="F68" s="34"/>
      <c r="G68" s="34"/>
      <c r="H68" s="34"/>
      <c r="I68" s="120"/>
      <c r="J68" s="34"/>
      <c r="K68" s="34"/>
      <c r="L68" s="38"/>
    </row>
    <row r="69" s="1" customFormat="1" ht="6.96" customHeight="1">
      <c r="B69" s="52"/>
      <c r="C69" s="53"/>
      <c r="D69" s="53"/>
      <c r="E69" s="53"/>
      <c r="F69" s="53"/>
      <c r="G69" s="53"/>
      <c r="H69" s="53"/>
      <c r="I69" s="144"/>
      <c r="J69" s="53"/>
      <c r="K69" s="53"/>
      <c r="L69" s="38"/>
    </row>
    <row r="73" s="1" customFormat="1" ht="6.96" customHeight="1">
      <c r="B73" s="54"/>
      <c r="C73" s="55"/>
      <c r="D73" s="55"/>
      <c r="E73" s="55"/>
      <c r="F73" s="55"/>
      <c r="G73" s="55"/>
      <c r="H73" s="55"/>
      <c r="I73" s="147"/>
      <c r="J73" s="55"/>
      <c r="K73" s="55"/>
      <c r="L73" s="38"/>
    </row>
    <row r="74" s="1" customFormat="1" ht="24.96" customHeight="1">
      <c r="B74" s="33"/>
      <c r="C74" s="18" t="s">
        <v>93</v>
      </c>
      <c r="D74" s="34"/>
      <c r="E74" s="34"/>
      <c r="F74" s="34"/>
      <c r="G74" s="34"/>
      <c r="H74" s="34"/>
      <c r="I74" s="120"/>
      <c r="J74" s="34"/>
      <c r="K74" s="34"/>
      <c r="L74" s="38"/>
    </row>
    <row r="75" s="1" customFormat="1" ht="6.96" customHeight="1">
      <c r="B75" s="33"/>
      <c r="C75" s="34"/>
      <c r="D75" s="34"/>
      <c r="E75" s="34"/>
      <c r="F75" s="34"/>
      <c r="G75" s="34"/>
      <c r="H75" s="34"/>
      <c r="I75" s="120"/>
      <c r="J75" s="34"/>
      <c r="K75" s="34"/>
      <c r="L75" s="38"/>
    </row>
    <row r="76" s="1" customFormat="1" ht="12" customHeight="1">
      <c r="B76" s="33"/>
      <c r="C76" s="27" t="s">
        <v>16</v>
      </c>
      <c r="D76" s="34"/>
      <c r="E76" s="34"/>
      <c r="F76" s="34"/>
      <c r="G76" s="34"/>
      <c r="H76" s="34"/>
      <c r="I76" s="120"/>
      <c r="J76" s="34"/>
      <c r="K76" s="34"/>
      <c r="L76" s="38"/>
    </row>
    <row r="77" s="1" customFormat="1" ht="16.5" customHeight="1">
      <c r="B77" s="33"/>
      <c r="C77" s="34"/>
      <c r="D77" s="34"/>
      <c r="E77" s="59" t="str">
        <f>E7</f>
        <v>ROZŠÍŘENÍ KAPACIT ZÁZEMÍ ZŠ ŠLAPANICE-PAVILON C-KUCHYŇ</v>
      </c>
      <c r="F77" s="34"/>
      <c r="G77" s="34"/>
      <c r="H77" s="34"/>
      <c r="I77" s="120"/>
      <c r="J77" s="34"/>
      <c r="K77" s="34"/>
      <c r="L77" s="38"/>
    </row>
    <row r="78" s="1" customFormat="1" ht="6.96" customHeight="1">
      <c r="B78" s="33"/>
      <c r="C78" s="34"/>
      <c r="D78" s="34"/>
      <c r="E78" s="34"/>
      <c r="F78" s="34"/>
      <c r="G78" s="34"/>
      <c r="H78" s="34"/>
      <c r="I78" s="120"/>
      <c r="J78" s="34"/>
      <c r="K78" s="34"/>
      <c r="L78" s="38"/>
    </row>
    <row r="79" s="1" customFormat="1" ht="12" customHeight="1">
      <c r="B79" s="33"/>
      <c r="C79" s="27" t="s">
        <v>20</v>
      </c>
      <c r="D79" s="34"/>
      <c r="E79" s="34"/>
      <c r="F79" s="22" t="str">
        <f>F10</f>
        <v xml:space="preserve"> </v>
      </c>
      <c r="G79" s="34"/>
      <c r="H79" s="34"/>
      <c r="I79" s="122" t="s">
        <v>22</v>
      </c>
      <c r="J79" s="62" t="str">
        <f>IF(J10="","",J10)</f>
        <v>26. 10. 2018</v>
      </c>
      <c r="K79" s="34"/>
      <c r="L79" s="38"/>
    </row>
    <row r="80" s="1" customFormat="1" ht="6.96" customHeight="1">
      <c r="B80" s="33"/>
      <c r="C80" s="34"/>
      <c r="D80" s="34"/>
      <c r="E80" s="34"/>
      <c r="F80" s="34"/>
      <c r="G80" s="34"/>
      <c r="H80" s="34"/>
      <c r="I80" s="120"/>
      <c r="J80" s="34"/>
      <c r="K80" s="34"/>
      <c r="L80" s="38"/>
    </row>
    <row r="81" s="1" customFormat="1" ht="13.65" customHeight="1">
      <c r="B81" s="33"/>
      <c r="C81" s="27" t="s">
        <v>24</v>
      </c>
      <c r="D81" s="34"/>
      <c r="E81" s="34"/>
      <c r="F81" s="22" t="str">
        <f>E13</f>
        <v xml:space="preserve"> </v>
      </c>
      <c r="G81" s="34"/>
      <c r="H81" s="34"/>
      <c r="I81" s="122" t="s">
        <v>29</v>
      </c>
      <c r="J81" s="31" t="str">
        <f>E19</f>
        <v xml:space="preserve"> </v>
      </c>
      <c r="K81" s="34"/>
      <c r="L81" s="38"/>
    </row>
    <row r="82" s="1" customFormat="1" ht="13.65" customHeight="1">
      <c r="B82" s="33"/>
      <c r="C82" s="27" t="s">
        <v>27</v>
      </c>
      <c r="D82" s="34"/>
      <c r="E82" s="34"/>
      <c r="F82" s="22" t="str">
        <f>IF(E16="","",E16)</f>
        <v>Vyplň údaj</v>
      </c>
      <c r="G82" s="34"/>
      <c r="H82" s="34"/>
      <c r="I82" s="122" t="s">
        <v>31</v>
      </c>
      <c r="J82" s="31" t="str">
        <f>E22</f>
        <v xml:space="preserve"> </v>
      </c>
      <c r="K82" s="34"/>
      <c r="L82" s="38"/>
    </row>
    <row r="83" s="1" customFormat="1" ht="10.32" customHeight="1">
      <c r="B83" s="33"/>
      <c r="C83" s="34"/>
      <c r="D83" s="34"/>
      <c r="E83" s="34"/>
      <c r="F83" s="34"/>
      <c r="G83" s="34"/>
      <c r="H83" s="34"/>
      <c r="I83" s="120"/>
      <c r="J83" s="34"/>
      <c r="K83" s="34"/>
      <c r="L83" s="38"/>
    </row>
    <row r="84" s="9" customFormat="1" ht="29.28" customHeight="1">
      <c r="B84" s="167"/>
      <c r="C84" s="168" t="s">
        <v>94</v>
      </c>
      <c r="D84" s="169" t="s">
        <v>52</v>
      </c>
      <c r="E84" s="169" t="s">
        <v>48</v>
      </c>
      <c r="F84" s="169" t="s">
        <v>49</v>
      </c>
      <c r="G84" s="169" t="s">
        <v>95</v>
      </c>
      <c r="H84" s="169" t="s">
        <v>96</v>
      </c>
      <c r="I84" s="170" t="s">
        <v>97</v>
      </c>
      <c r="J84" s="171" t="s">
        <v>78</v>
      </c>
      <c r="K84" s="172" t="s">
        <v>98</v>
      </c>
      <c r="L84" s="173"/>
      <c r="M84" s="83" t="s">
        <v>1</v>
      </c>
      <c r="N84" s="84" t="s">
        <v>37</v>
      </c>
      <c r="O84" s="84" t="s">
        <v>99</v>
      </c>
      <c r="P84" s="84" t="s">
        <v>100</v>
      </c>
      <c r="Q84" s="84" t="s">
        <v>101</v>
      </c>
      <c r="R84" s="84" t="s">
        <v>102</v>
      </c>
      <c r="S84" s="84" t="s">
        <v>103</v>
      </c>
      <c r="T84" s="85" t="s">
        <v>104</v>
      </c>
    </row>
    <row r="85" s="1" customFormat="1" ht="22.8" customHeight="1">
      <c r="B85" s="33"/>
      <c r="C85" s="90" t="s">
        <v>105</v>
      </c>
      <c r="D85" s="34"/>
      <c r="E85" s="34"/>
      <c r="F85" s="34"/>
      <c r="G85" s="34"/>
      <c r="H85" s="34"/>
      <c r="I85" s="120"/>
      <c r="J85" s="174">
        <f>BK85</f>
        <v>0</v>
      </c>
      <c r="K85" s="34"/>
      <c r="L85" s="38"/>
      <c r="M85" s="86"/>
      <c r="N85" s="87"/>
      <c r="O85" s="87"/>
      <c r="P85" s="175">
        <f>P86+P87</f>
        <v>0</v>
      </c>
      <c r="Q85" s="87"/>
      <c r="R85" s="175">
        <f>R86+R87</f>
        <v>0.87493749999999992</v>
      </c>
      <c r="S85" s="87"/>
      <c r="T85" s="176">
        <f>T86+T87</f>
        <v>0</v>
      </c>
      <c r="AT85" s="12" t="s">
        <v>66</v>
      </c>
      <c r="AU85" s="12" t="s">
        <v>80</v>
      </c>
      <c r="BK85" s="177">
        <f>BK86+BK87</f>
        <v>0</v>
      </c>
    </row>
    <row r="86" s="10" customFormat="1" ht="25.92" customHeight="1">
      <c r="B86" s="178"/>
      <c r="C86" s="179"/>
      <c r="D86" s="180" t="s">
        <v>66</v>
      </c>
      <c r="E86" s="181" t="s">
        <v>106</v>
      </c>
      <c r="F86" s="181" t="s">
        <v>107</v>
      </c>
      <c r="G86" s="179"/>
      <c r="H86" s="179"/>
      <c r="I86" s="182"/>
      <c r="J86" s="183">
        <f>BK86</f>
        <v>0</v>
      </c>
      <c r="K86" s="179"/>
      <c r="L86" s="184"/>
      <c r="M86" s="185"/>
      <c r="N86" s="186"/>
      <c r="O86" s="186"/>
      <c r="P86" s="187">
        <v>0</v>
      </c>
      <c r="Q86" s="186"/>
      <c r="R86" s="187">
        <v>0</v>
      </c>
      <c r="S86" s="186"/>
      <c r="T86" s="188">
        <v>0</v>
      </c>
      <c r="AR86" s="189" t="s">
        <v>72</v>
      </c>
      <c r="AT86" s="190" t="s">
        <v>66</v>
      </c>
      <c r="AU86" s="190" t="s">
        <v>67</v>
      </c>
      <c r="AY86" s="189" t="s">
        <v>108</v>
      </c>
      <c r="BK86" s="191">
        <v>0</v>
      </c>
    </row>
    <row r="87" s="10" customFormat="1" ht="25.92" customHeight="1">
      <c r="B87" s="178"/>
      <c r="C87" s="179"/>
      <c r="D87" s="180" t="s">
        <v>66</v>
      </c>
      <c r="E87" s="181" t="s">
        <v>109</v>
      </c>
      <c r="F87" s="181" t="s">
        <v>110</v>
      </c>
      <c r="G87" s="179"/>
      <c r="H87" s="179"/>
      <c r="I87" s="182"/>
      <c r="J87" s="183">
        <f>BK87</f>
        <v>0</v>
      </c>
      <c r="K87" s="179"/>
      <c r="L87" s="184"/>
      <c r="M87" s="185"/>
      <c r="N87" s="186"/>
      <c r="O87" s="186"/>
      <c r="P87" s="187">
        <f>P88+P137+P193+P212+P223+P230+P247+P255+P268+P272</f>
        <v>0</v>
      </c>
      <c r="Q87" s="186"/>
      <c r="R87" s="187">
        <f>R88+R137+R193+R212+R223+R230+R247+R255+R268+R272</f>
        <v>0.87493749999999992</v>
      </c>
      <c r="S87" s="186"/>
      <c r="T87" s="188">
        <f>T88+T137+T193+T212+T223+T230+T247+T255+T268+T272</f>
        <v>0</v>
      </c>
      <c r="AR87" s="189" t="s">
        <v>74</v>
      </c>
      <c r="AT87" s="190" t="s">
        <v>66</v>
      </c>
      <c r="AU87" s="190" t="s">
        <v>67</v>
      </c>
      <c r="AY87" s="189" t="s">
        <v>108</v>
      </c>
      <c r="BK87" s="191">
        <f>BK88+BK137+BK193+BK212+BK223+BK230+BK247+BK255+BK268+BK272</f>
        <v>0</v>
      </c>
    </row>
    <row r="88" s="10" customFormat="1" ht="22.8" customHeight="1">
      <c r="B88" s="178"/>
      <c r="C88" s="179"/>
      <c r="D88" s="180" t="s">
        <v>66</v>
      </c>
      <c r="E88" s="192" t="s">
        <v>111</v>
      </c>
      <c r="F88" s="192" t="s">
        <v>112</v>
      </c>
      <c r="G88" s="179"/>
      <c r="H88" s="179"/>
      <c r="I88" s="182"/>
      <c r="J88" s="193">
        <f>BK88</f>
        <v>0</v>
      </c>
      <c r="K88" s="179"/>
      <c r="L88" s="184"/>
      <c r="M88" s="185"/>
      <c r="N88" s="186"/>
      <c r="O88" s="186"/>
      <c r="P88" s="187">
        <f>SUM(P89:P136)</f>
        <v>0</v>
      </c>
      <c r="Q88" s="186"/>
      <c r="R88" s="187">
        <f>SUM(R89:R136)</f>
        <v>0.18887000000000001</v>
      </c>
      <c r="S88" s="186"/>
      <c r="T88" s="188">
        <f>SUM(T89:T136)</f>
        <v>0</v>
      </c>
      <c r="AR88" s="189" t="s">
        <v>74</v>
      </c>
      <c r="AT88" s="190" t="s">
        <v>66</v>
      </c>
      <c r="AU88" s="190" t="s">
        <v>72</v>
      </c>
      <c r="AY88" s="189" t="s">
        <v>108</v>
      </c>
      <c r="BK88" s="191">
        <f>SUM(BK89:BK136)</f>
        <v>0</v>
      </c>
    </row>
    <row r="89" s="1" customFormat="1" ht="16.5" customHeight="1">
      <c r="B89" s="33"/>
      <c r="C89" s="194" t="s">
        <v>113</v>
      </c>
      <c r="D89" s="194" t="s">
        <v>114</v>
      </c>
      <c r="E89" s="195" t="s">
        <v>115</v>
      </c>
      <c r="F89" s="196" t="s">
        <v>116</v>
      </c>
      <c r="G89" s="197" t="s">
        <v>117</v>
      </c>
      <c r="H89" s="198">
        <v>24</v>
      </c>
      <c r="I89" s="199"/>
      <c r="J89" s="200">
        <f>ROUND(I89*H89,2)</f>
        <v>0</v>
      </c>
      <c r="K89" s="196" t="s">
        <v>1</v>
      </c>
      <c r="L89" s="38"/>
      <c r="M89" s="201" t="s">
        <v>1</v>
      </c>
      <c r="N89" s="202" t="s">
        <v>38</v>
      </c>
      <c r="O89" s="74"/>
      <c r="P89" s="203">
        <f>O89*H89</f>
        <v>0</v>
      </c>
      <c r="Q89" s="203">
        <v>0</v>
      </c>
      <c r="R89" s="203">
        <f>Q89*H89</f>
        <v>0</v>
      </c>
      <c r="S89" s="203">
        <v>0</v>
      </c>
      <c r="T89" s="204">
        <f>S89*H89</f>
        <v>0</v>
      </c>
      <c r="AR89" s="12" t="s">
        <v>118</v>
      </c>
      <c r="AT89" s="12" t="s">
        <v>114</v>
      </c>
      <c r="AU89" s="12" t="s">
        <v>74</v>
      </c>
      <c r="AY89" s="12" t="s">
        <v>108</v>
      </c>
      <c r="BE89" s="205">
        <f>IF(N89="základní",J89,0)</f>
        <v>0</v>
      </c>
      <c r="BF89" s="205">
        <f>IF(N89="snížená",J89,0)</f>
        <v>0</v>
      </c>
      <c r="BG89" s="205">
        <f>IF(N89="zákl. přenesená",J89,0)</f>
        <v>0</v>
      </c>
      <c r="BH89" s="205">
        <f>IF(N89="sníž. přenesená",J89,0)</f>
        <v>0</v>
      </c>
      <c r="BI89" s="205">
        <f>IF(N89="nulová",J89,0)</f>
        <v>0</v>
      </c>
      <c r="BJ89" s="12" t="s">
        <v>72</v>
      </c>
      <c r="BK89" s="205">
        <f>ROUND(I89*H89,2)</f>
        <v>0</v>
      </c>
      <c r="BL89" s="12" t="s">
        <v>118</v>
      </c>
      <c r="BM89" s="12" t="s">
        <v>119</v>
      </c>
    </row>
    <row r="90" s="1" customFormat="1" ht="16.5" customHeight="1">
      <c r="B90" s="33"/>
      <c r="C90" s="194" t="s">
        <v>120</v>
      </c>
      <c r="D90" s="194" t="s">
        <v>114</v>
      </c>
      <c r="E90" s="195" t="s">
        <v>121</v>
      </c>
      <c r="F90" s="196" t="s">
        <v>122</v>
      </c>
      <c r="G90" s="197" t="s">
        <v>123</v>
      </c>
      <c r="H90" s="198">
        <v>1</v>
      </c>
      <c r="I90" s="199"/>
      <c r="J90" s="200">
        <f>ROUND(I90*H90,2)</f>
        <v>0</v>
      </c>
      <c r="K90" s="196" t="s">
        <v>1</v>
      </c>
      <c r="L90" s="38"/>
      <c r="M90" s="201" t="s">
        <v>1</v>
      </c>
      <c r="N90" s="202" t="s">
        <v>38</v>
      </c>
      <c r="O90" s="74"/>
      <c r="P90" s="203">
        <f>O90*H90</f>
        <v>0</v>
      </c>
      <c r="Q90" s="203">
        <v>0</v>
      </c>
      <c r="R90" s="203">
        <f>Q90*H90</f>
        <v>0</v>
      </c>
      <c r="S90" s="203">
        <v>0</v>
      </c>
      <c r="T90" s="204">
        <f>S90*H90</f>
        <v>0</v>
      </c>
      <c r="AR90" s="12" t="s">
        <v>118</v>
      </c>
      <c r="AT90" s="12" t="s">
        <v>114</v>
      </c>
      <c r="AU90" s="12" t="s">
        <v>74</v>
      </c>
      <c r="AY90" s="12" t="s">
        <v>108</v>
      </c>
      <c r="BE90" s="205">
        <f>IF(N90="základní",J90,0)</f>
        <v>0</v>
      </c>
      <c r="BF90" s="205">
        <f>IF(N90="snížená",J90,0)</f>
        <v>0</v>
      </c>
      <c r="BG90" s="205">
        <f>IF(N90="zákl. přenesená",J90,0)</f>
        <v>0</v>
      </c>
      <c r="BH90" s="205">
        <f>IF(N90="sníž. přenesená",J90,0)</f>
        <v>0</v>
      </c>
      <c r="BI90" s="205">
        <f>IF(N90="nulová",J90,0)</f>
        <v>0</v>
      </c>
      <c r="BJ90" s="12" t="s">
        <v>72</v>
      </c>
      <c r="BK90" s="205">
        <f>ROUND(I90*H90,2)</f>
        <v>0</v>
      </c>
      <c r="BL90" s="12" t="s">
        <v>118</v>
      </c>
      <c r="BM90" s="12" t="s">
        <v>124</v>
      </c>
    </row>
    <row r="91" s="1" customFormat="1" ht="16.5" customHeight="1">
      <c r="B91" s="33"/>
      <c r="C91" s="194" t="s">
        <v>125</v>
      </c>
      <c r="D91" s="194" t="s">
        <v>114</v>
      </c>
      <c r="E91" s="195" t="s">
        <v>126</v>
      </c>
      <c r="F91" s="196" t="s">
        <v>127</v>
      </c>
      <c r="G91" s="197" t="s">
        <v>117</v>
      </c>
      <c r="H91" s="198">
        <v>50</v>
      </c>
      <c r="I91" s="199"/>
      <c r="J91" s="200">
        <f>ROUND(I91*H91,2)</f>
        <v>0</v>
      </c>
      <c r="K91" s="196" t="s">
        <v>1</v>
      </c>
      <c r="L91" s="38"/>
      <c r="M91" s="201" t="s">
        <v>1</v>
      </c>
      <c r="N91" s="202" t="s">
        <v>38</v>
      </c>
      <c r="O91" s="74"/>
      <c r="P91" s="203">
        <f>O91*H91</f>
        <v>0</v>
      </c>
      <c r="Q91" s="203">
        <v>0</v>
      </c>
      <c r="R91" s="203">
        <f>Q91*H91</f>
        <v>0</v>
      </c>
      <c r="S91" s="203">
        <v>0</v>
      </c>
      <c r="T91" s="204">
        <f>S91*H91</f>
        <v>0</v>
      </c>
      <c r="AR91" s="12" t="s">
        <v>118</v>
      </c>
      <c r="AT91" s="12" t="s">
        <v>114</v>
      </c>
      <c r="AU91" s="12" t="s">
        <v>74</v>
      </c>
      <c r="AY91" s="12" t="s">
        <v>108</v>
      </c>
      <c r="BE91" s="205">
        <f>IF(N91="základní",J91,0)</f>
        <v>0</v>
      </c>
      <c r="BF91" s="205">
        <f>IF(N91="snížená",J91,0)</f>
        <v>0</v>
      </c>
      <c r="BG91" s="205">
        <f>IF(N91="zákl. přenesená",J91,0)</f>
        <v>0</v>
      </c>
      <c r="BH91" s="205">
        <f>IF(N91="sníž. přenesená",J91,0)</f>
        <v>0</v>
      </c>
      <c r="BI91" s="205">
        <f>IF(N91="nulová",J91,0)</f>
        <v>0</v>
      </c>
      <c r="BJ91" s="12" t="s">
        <v>72</v>
      </c>
      <c r="BK91" s="205">
        <f>ROUND(I91*H91,2)</f>
        <v>0</v>
      </c>
      <c r="BL91" s="12" t="s">
        <v>118</v>
      </c>
      <c r="BM91" s="12" t="s">
        <v>128</v>
      </c>
    </row>
    <row r="92" s="1" customFormat="1" ht="16.5" customHeight="1">
      <c r="B92" s="33"/>
      <c r="C92" s="194" t="s">
        <v>129</v>
      </c>
      <c r="D92" s="194" t="s">
        <v>114</v>
      </c>
      <c r="E92" s="195" t="s">
        <v>130</v>
      </c>
      <c r="F92" s="196" t="s">
        <v>131</v>
      </c>
      <c r="G92" s="197" t="s">
        <v>132</v>
      </c>
      <c r="H92" s="198">
        <v>34</v>
      </c>
      <c r="I92" s="199"/>
      <c r="J92" s="200">
        <f>ROUND(I92*H92,2)</f>
        <v>0</v>
      </c>
      <c r="K92" s="196" t="s">
        <v>133</v>
      </c>
      <c r="L92" s="38"/>
      <c r="M92" s="201" t="s">
        <v>1</v>
      </c>
      <c r="N92" s="202" t="s">
        <v>38</v>
      </c>
      <c r="O92" s="74"/>
      <c r="P92" s="203">
        <f>O92*H92</f>
        <v>0</v>
      </c>
      <c r="Q92" s="203">
        <v>0.00055999999999999995</v>
      </c>
      <c r="R92" s="203">
        <f>Q92*H92</f>
        <v>0.019039999999999998</v>
      </c>
      <c r="S92" s="203">
        <v>0</v>
      </c>
      <c r="T92" s="204">
        <f>S92*H92</f>
        <v>0</v>
      </c>
      <c r="AR92" s="12" t="s">
        <v>118</v>
      </c>
      <c r="AT92" s="12" t="s">
        <v>114</v>
      </c>
      <c r="AU92" s="12" t="s">
        <v>74</v>
      </c>
      <c r="AY92" s="12" t="s">
        <v>108</v>
      </c>
      <c r="BE92" s="205">
        <f>IF(N92="základní",J92,0)</f>
        <v>0</v>
      </c>
      <c r="BF92" s="205">
        <f>IF(N92="snížená",J92,0)</f>
        <v>0</v>
      </c>
      <c r="BG92" s="205">
        <f>IF(N92="zákl. přenesená",J92,0)</f>
        <v>0</v>
      </c>
      <c r="BH92" s="205">
        <f>IF(N92="sníž. přenesená",J92,0)</f>
        <v>0</v>
      </c>
      <c r="BI92" s="205">
        <f>IF(N92="nulová",J92,0)</f>
        <v>0</v>
      </c>
      <c r="BJ92" s="12" t="s">
        <v>72</v>
      </c>
      <c r="BK92" s="205">
        <f>ROUND(I92*H92,2)</f>
        <v>0</v>
      </c>
      <c r="BL92" s="12" t="s">
        <v>118</v>
      </c>
      <c r="BM92" s="12" t="s">
        <v>134</v>
      </c>
    </row>
    <row r="93" s="1" customFormat="1">
      <c r="B93" s="33"/>
      <c r="C93" s="34"/>
      <c r="D93" s="206" t="s">
        <v>135</v>
      </c>
      <c r="E93" s="34"/>
      <c r="F93" s="207" t="s">
        <v>136</v>
      </c>
      <c r="G93" s="34"/>
      <c r="H93" s="34"/>
      <c r="I93" s="120"/>
      <c r="J93" s="34"/>
      <c r="K93" s="34"/>
      <c r="L93" s="38"/>
      <c r="M93" s="208"/>
      <c r="N93" s="74"/>
      <c r="O93" s="74"/>
      <c r="P93" s="74"/>
      <c r="Q93" s="74"/>
      <c r="R93" s="74"/>
      <c r="S93" s="74"/>
      <c r="T93" s="75"/>
      <c r="AT93" s="12" t="s">
        <v>135</v>
      </c>
      <c r="AU93" s="12" t="s">
        <v>74</v>
      </c>
    </row>
    <row r="94" s="1" customFormat="1" ht="16.5" customHeight="1">
      <c r="B94" s="33"/>
      <c r="C94" s="194" t="s">
        <v>137</v>
      </c>
      <c r="D94" s="194" t="s">
        <v>114</v>
      </c>
      <c r="E94" s="195" t="s">
        <v>138</v>
      </c>
      <c r="F94" s="196" t="s">
        <v>139</v>
      </c>
      <c r="G94" s="197" t="s">
        <v>132</v>
      </c>
      <c r="H94" s="198">
        <v>47</v>
      </c>
      <c r="I94" s="199"/>
      <c r="J94" s="200">
        <f>ROUND(I94*H94,2)</f>
        <v>0</v>
      </c>
      <c r="K94" s="196" t="s">
        <v>133</v>
      </c>
      <c r="L94" s="38"/>
      <c r="M94" s="201" t="s">
        <v>1</v>
      </c>
      <c r="N94" s="202" t="s">
        <v>38</v>
      </c>
      <c r="O94" s="74"/>
      <c r="P94" s="203">
        <f>O94*H94</f>
        <v>0</v>
      </c>
      <c r="Q94" s="203">
        <v>0.0011000000000000001</v>
      </c>
      <c r="R94" s="203">
        <f>Q94*H94</f>
        <v>0.051700000000000003</v>
      </c>
      <c r="S94" s="203">
        <v>0</v>
      </c>
      <c r="T94" s="204">
        <f>S94*H94</f>
        <v>0</v>
      </c>
      <c r="AR94" s="12" t="s">
        <v>118</v>
      </c>
      <c r="AT94" s="12" t="s">
        <v>114</v>
      </c>
      <c r="AU94" s="12" t="s">
        <v>74</v>
      </c>
      <c r="AY94" s="12" t="s">
        <v>108</v>
      </c>
      <c r="BE94" s="205">
        <f>IF(N94="základní",J94,0)</f>
        <v>0</v>
      </c>
      <c r="BF94" s="205">
        <f>IF(N94="snížená",J94,0)</f>
        <v>0</v>
      </c>
      <c r="BG94" s="205">
        <f>IF(N94="zákl. přenesená",J94,0)</f>
        <v>0</v>
      </c>
      <c r="BH94" s="205">
        <f>IF(N94="sníž. přenesená",J94,0)</f>
        <v>0</v>
      </c>
      <c r="BI94" s="205">
        <f>IF(N94="nulová",J94,0)</f>
        <v>0</v>
      </c>
      <c r="BJ94" s="12" t="s">
        <v>72</v>
      </c>
      <c r="BK94" s="205">
        <f>ROUND(I94*H94,2)</f>
        <v>0</v>
      </c>
      <c r="BL94" s="12" t="s">
        <v>118</v>
      </c>
      <c r="BM94" s="12" t="s">
        <v>140</v>
      </c>
    </row>
    <row r="95" s="1" customFormat="1">
      <c r="B95" s="33"/>
      <c r="C95" s="34"/>
      <c r="D95" s="206" t="s">
        <v>135</v>
      </c>
      <c r="E95" s="34"/>
      <c r="F95" s="207" t="s">
        <v>141</v>
      </c>
      <c r="G95" s="34"/>
      <c r="H95" s="34"/>
      <c r="I95" s="120"/>
      <c r="J95" s="34"/>
      <c r="K95" s="34"/>
      <c r="L95" s="38"/>
      <c r="M95" s="208"/>
      <c r="N95" s="74"/>
      <c r="O95" s="74"/>
      <c r="P95" s="74"/>
      <c r="Q95" s="74"/>
      <c r="R95" s="74"/>
      <c r="S95" s="74"/>
      <c r="T95" s="75"/>
      <c r="AT95" s="12" t="s">
        <v>135</v>
      </c>
      <c r="AU95" s="12" t="s">
        <v>74</v>
      </c>
    </row>
    <row r="96" s="1" customFormat="1" ht="16.5" customHeight="1">
      <c r="B96" s="33"/>
      <c r="C96" s="194" t="s">
        <v>142</v>
      </c>
      <c r="D96" s="194" t="s">
        <v>114</v>
      </c>
      <c r="E96" s="195" t="s">
        <v>143</v>
      </c>
      <c r="F96" s="196" t="s">
        <v>144</v>
      </c>
      <c r="G96" s="197" t="s">
        <v>132</v>
      </c>
      <c r="H96" s="198">
        <v>17</v>
      </c>
      <c r="I96" s="199"/>
      <c r="J96" s="200">
        <f>ROUND(I96*H96,2)</f>
        <v>0</v>
      </c>
      <c r="K96" s="196" t="s">
        <v>133</v>
      </c>
      <c r="L96" s="38"/>
      <c r="M96" s="201" t="s">
        <v>1</v>
      </c>
      <c r="N96" s="202" t="s">
        <v>38</v>
      </c>
      <c r="O96" s="74"/>
      <c r="P96" s="203">
        <f>O96*H96</f>
        <v>0</v>
      </c>
      <c r="Q96" s="203">
        <v>0.00081999999999999998</v>
      </c>
      <c r="R96" s="203">
        <f>Q96*H96</f>
        <v>0.013939999999999999</v>
      </c>
      <c r="S96" s="203">
        <v>0</v>
      </c>
      <c r="T96" s="204">
        <f>S96*H96</f>
        <v>0</v>
      </c>
      <c r="AR96" s="12" t="s">
        <v>118</v>
      </c>
      <c r="AT96" s="12" t="s">
        <v>114</v>
      </c>
      <c r="AU96" s="12" t="s">
        <v>74</v>
      </c>
      <c r="AY96" s="12" t="s">
        <v>108</v>
      </c>
      <c r="BE96" s="205">
        <f>IF(N96="základní",J96,0)</f>
        <v>0</v>
      </c>
      <c r="BF96" s="205">
        <f>IF(N96="snížená",J96,0)</f>
        <v>0</v>
      </c>
      <c r="BG96" s="205">
        <f>IF(N96="zákl. přenesená",J96,0)</f>
        <v>0</v>
      </c>
      <c r="BH96" s="205">
        <f>IF(N96="sníž. přenesená",J96,0)</f>
        <v>0</v>
      </c>
      <c r="BI96" s="205">
        <f>IF(N96="nulová",J96,0)</f>
        <v>0</v>
      </c>
      <c r="BJ96" s="12" t="s">
        <v>72</v>
      </c>
      <c r="BK96" s="205">
        <f>ROUND(I96*H96,2)</f>
        <v>0</v>
      </c>
      <c r="BL96" s="12" t="s">
        <v>118</v>
      </c>
      <c r="BM96" s="12" t="s">
        <v>145</v>
      </c>
    </row>
    <row r="97" s="1" customFormat="1">
      <c r="B97" s="33"/>
      <c r="C97" s="34"/>
      <c r="D97" s="206" t="s">
        <v>135</v>
      </c>
      <c r="E97" s="34"/>
      <c r="F97" s="207" t="s">
        <v>146</v>
      </c>
      <c r="G97" s="34"/>
      <c r="H97" s="34"/>
      <c r="I97" s="120"/>
      <c r="J97" s="34"/>
      <c r="K97" s="34"/>
      <c r="L97" s="38"/>
      <c r="M97" s="208"/>
      <c r="N97" s="74"/>
      <c r="O97" s="74"/>
      <c r="P97" s="74"/>
      <c r="Q97" s="74"/>
      <c r="R97" s="74"/>
      <c r="S97" s="74"/>
      <c r="T97" s="75"/>
      <c r="AT97" s="12" t="s">
        <v>135</v>
      </c>
      <c r="AU97" s="12" t="s">
        <v>74</v>
      </c>
    </row>
    <row r="98" s="1" customFormat="1" ht="16.5" customHeight="1">
      <c r="B98" s="33"/>
      <c r="C98" s="194" t="s">
        <v>147</v>
      </c>
      <c r="D98" s="194" t="s">
        <v>114</v>
      </c>
      <c r="E98" s="195" t="s">
        <v>148</v>
      </c>
      <c r="F98" s="196" t="s">
        <v>149</v>
      </c>
      <c r="G98" s="197" t="s">
        <v>132</v>
      </c>
      <c r="H98" s="198">
        <v>31</v>
      </c>
      <c r="I98" s="199"/>
      <c r="J98" s="200">
        <f>ROUND(I98*H98,2)</f>
        <v>0</v>
      </c>
      <c r="K98" s="196" t="s">
        <v>133</v>
      </c>
      <c r="L98" s="38"/>
      <c r="M98" s="201" t="s">
        <v>1</v>
      </c>
      <c r="N98" s="202" t="s">
        <v>38</v>
      </c>
      <c r="O98" s="74"/>
      <c r="P98" s="203">
        <f>O98*H98</f>
        <v>0</v>
      </c>
      <c r="Q98" s="203">
        <v>0.00035</v>
      </c>
      <c r="R98" s="203">
        <f>Q98*H98</f>
        <v>0.01085</v>
      </c>
      <c r="S98" s="203">
        <v>0</v>
      </c>
      <c r="T98" s="204">
        <f>S98*H98</f>
        <v>0</v>
      </c>
      <c r="AR98" s="12" t="s">
        <v>118</v>
      </c>
      <c r="AT98" s="12" t="s">
        <v>114</v>
      </c>
      <c r="AU98" s="12" t="s">
        <v>74</v>
      </c>
      <c r="AY98" s="12" t="s">
        <v>108</v>
      </c>
      <c r="BE98" s="205">
        <f>IF(N98="základní",J98,0)</f>
        <v>0</v>
      </c>
      <c r="BF98" s="205">
        <f>IF(N98="snížená",J98,0)</f>
        <v>0</v>
      </c>
      <c r="BG98" s="205">
        <f>IF(N98="zákl. přenesená",J98,0)</f>
        <v>0</v>
      </c>
      <c r="BH98" s="205">
        <f>IF(N98="sníž. přenesená",J98,0)</f>
        <v>0</v>
      </c>
      <c r="BI98" s="205">
        <f>IF(N98="nulová",J98,0)</f>
        <v>0</v>
      </c>
      <c r="BJ98" s="12" t="s">
        <v>72</v>
      </c>
      <c r="BK98" s="205">
        <f>ROUND(I98*H98,2)</f>
        <v>0</v>
      </c>
      <c r="BL98" s="12" t="s">
        <v>118</v>
      </c>
      <c r="BM98" s="12" t="s">
        <v>150</v>
      </c>
    </row>
    <row r="99" s="1" customFormat="1">
      <c r="B99" s="33"/>
      <c r="C99" s="34"/>
      <c r="D99" s="206" t="s">
        <v>135</v>
      </c>
      <c r="E99" s="34"/>
      <c r="F99" s="207" t="s">
        <v>151</v>
      </c>
      <c r="G99" s="34"/>
      <c r="H99" s="34"/>
      <c r="I99" s="120"/>
      <c r="J99" s="34"/>
      <c r="K99" s="34"/>
      <c r="L99" s="38"/>
      <c r="M99" s="208"/>
      <c r="N99" s="74"/>
      <c r="O99" s="74"/>
      <c r="P99" s="74"/>
      <c r="Q99" s="74"/>
      <c r="R99" s="74"/>
      <c r="S99" s="74"/>
      <c r="T99" s="75"/>
      <c r="AT99" s="12" t="s">
        <v>135</v>
      </c>
      <c r="AU99" s="12" t="s">
        <v>74</v>
      </c>
    </row>
    <row r="100" s="1" customFormat="1" ht="16.5" customHeight="1">
      <c r="B100" s="33"/>
      <c r="C100" s="194" t="s">
        <v>152</v>
      </c>
      <c r="D100" s="194" t="s">
        <v>114</v>
      </c>
      <c r="E100" s="195" t="s">
        <v>153</v>
      </c>
      <c r="F100" s="196" t="s">
        <v>154</v>
      </c>
      <c r="G100" s="197" t="s">
        <v>132</v>
      </c>
      <c r="H100" s="198">
        <v>12</v>
      </c>
      <c r="I100" s="199"/>
      <c r="J100" s="200">
        <f>ROUND(I100*H100,2)</f>
        <v>0</v>
      </c>
      <c r="K100" s="196" t="s">
        <v>133</v>
      </c>
      <c r="L100" s="38"/>
      <c r="M100" s="201" t="s">
        <v>1</v>
      </c>
      <c r="N100" s="202" t="s">
        <v>38</v>
      </c>
      <c r="O100" s="74"/>
      <c r="P100" s="203">
        <f>O100*H100</f>
        <v>0</v>
      </c>
      <c r="Q100" s="203">
        <v>0.00056999999999999998</v>
      </c>
      <c r="R100" s="203">
        <f>Q100*H100</f>
        <v>0.0068399999999999997</v>
      </c>
      <c r="S100" s="203">
        <v>0</v>
      </c>
      <c r="T100" s="204">
        <f>S100*H100</f>
        <v>0</v>
      </c>
      <c r="AR100" s="12" t="s">
        <v>118</v>
      </c>
      <c r="AT100" s="12" t="s">
        <v>114</v>
      </c>
      <c r="AU100" s="12" t="s">
        <v>74</v>
      </c>
      <c r="AY100" s="12" t="s">
        <v>108</v>
      </c>
      <c r="BE100" s="205">
        <f>IF(N100="základní",J100,0)</f>
        <v>0</v>
      </c>
      <c r="BF100" s="205">
        <f>IF(N100="snížená",J100,0)</f>
        <v>0</v>
      </c>
      <c r="BG100" s="205">
        <f>IF(N100="zákl. přenesená",J100,0)</f>
        <v>0</v>
      </c>
      <c r="BH100" s="205">
        <f>IF(N100="sníž. přenesená",J100,0)</f>
        <v>0</v>
      </c>
      <c r="BI100" s="205">
        <f>IF(N100="nulová",J100,0)</f>
        <v>0</v>
      </c>
      <c r="BJ100" s="12" t="s">
        <v>72</v>
      </c>
      <c r="BK100" s="205">
        <f>ROUND(I100*H100,2)</f>
        <v>0</v>
      </c>
      <c r="BL100" s="12" t="s">
        <v>118</v>
      </c>
      <c r="BM100" s="12" t="s">
        <v>155</v>
      </c>
    </row>
    <row r="101" s="1" customFormat="1">
      <c r="B101" s="33"/>
      <c r="C101" s="34"/>
      <c r="D101" s="206" t="s">
        <v>135</v>
      </c>
      <c r="E101" s="34"/>
      <c r="F101" s="207" t="s">
        <v>156</v>
      </c>
      <c r="G101" s="34"/>
      <c r="H101" s="34"/>
      <c r="I101" s="120"/>
      <c r="J101" s="34"/>
      <c r="K101" s="34"/>
      <c r="L101" s="38"/>
      <c r="M101" s="208"/>
      <c r="N101" s="74"/>
      <c r="O101" s="74"/>
      <c r="P101" s="74"/>
      <c r="Q101" s="74"/>
      <c r="R101" s="74"/>
      <c r="S101" s="74"/>
      <c r="T101" s="75"/>
      <c r="AT101" s="12" t="s">
        <v>135</v>
      </c>
      <c r="AU101" s="12" t="s">
        <v>74</v>
      </c>
    </row>
    <row r="102" s="1" customFormat="1" ht="16.5" customHeight="1">
      <c r="B102" s="33"/>
      <c r="C102" s="194" t="s">
        <v>157</v>
      </c>
      <c r="D102" s="194" t="s">
        <v>114</v>
      </c>
      <c r="E102" s="195" t="s">
        <v>158</v>
      </c>
      <c r="F102" s="196" t="s">
        <v>159</v>
      </c>
      <c r="G102" s="197" t="s">
        <v>132</v>
      </c>
      <c r="H102" s="198">
        <v>7</v>
      </c>
      <c r="I102" s="199"/>
      <c r="J102" s="200">
        <f>ROUND(I102*H102,2)</f>
        <v>0</v>
      </c>
      <c r="K102" s="196" t="s">
        <v>133</v>
      </c>
      <c r="L102" s="38"/>
      <c r="M102" s="201" t="s">
        <v>1</v>
      </c>
      <c r="N102" s="202" t="s">
        <v>38</v>
      </c>
      <c r="O102" s="74"/>
      <c r="P102" s="203">
        <f>O102*H102</f>
        <v>0</v>
      </c>
      <c r="Q102" s="203">
        <v>0.00114</v>
      </c>
      <c r="R102" s="203">
        <f>Q102*H102</f>
        <v>0.0079799999999999992</v>
      </c>
      <c r="S102" s="203">
        <v>0</v>
      </c>
      <c r="T102" s="204">
        <f>S102*H102</f>
        <v>0</v>
      </c>
      <c r="AR102" s="12" t="s">
        <v>118</v>
      </c>
      <c r="AT102" s="12" t="s">
        <v>114</v>
      </c>
      <c r="AU102" s="12" t="s">
        <v>74</v>
      </c>
      <c r="AY102" s="12" t="s">
        <v>108</v>
      </c>
      <c r="BE102" s="205">
        <f>IF(N102="základní",J102,0)</f>
        <v>0</v>
      </c>
      <c r="BF102" s="205">
        <f>IF(N102="snížená",J102,0)</f>
        <v>0</v>
      </c>
      <c r="BG102" s="205">
        <f>IF(N102="zákl. přenesená",J102,0)</f>
        <v>0</v>
      </c>
      <c r="BH102" s="205">
        <f>IF(N102="sníž. přenesená",J102,0)</f>
        <v>0</v>
      </c>
      <c r="BI102" s="205">
        <f>IF(N102="nulová",J102,0)</f>
        <v>0</v>
      </c>
      <c r="BJ102" s="12" t="s">
        <v>72</v>
      </c>
      <c r="BK102" s="205">
        <f>ROUND(I102*H102,2)</f>
        <v>0</v>
      </c>
      <c r="BL102" s="12" t="s">
        <v>118</v>
      </c>
      <c r="BM102" s="12" t="s">
        <v>160</v>
      </c>
    </row>
    <row r="103" s="1" customFormat="1">
      <c r="B103" s="33"/>
      <c r="C103" s="34"/>
      <c r="D103" s="206" t="s">
        <v>135</v>
      </c>
      <c r="E103" s="34"/>
      <c r="F103" s="207" t="s">
        <v>161</v>
      </c>
      <c r="G103" s="34"/>
      <c r="H103" s="34"/>
      <c r="I103" s="120"/>
      <c r="J103" s="34"/>
      <c r="K103" s="34"/>
      <c r="L103" s="38"/>
      <c r="M103" s="208"/>
      <c r="N103" s="74"/>
      <c r="O103" s="74"/>
      <c r="P103" s="74"/>
      <c r="Q103" s="74"/>
      <c r="R103" s="74"/>
      <c r="S103" s="74"/>
      <c r="T103" s="75"/>
      <c r="AT103" s="12" t="s">
        <v>135</v>
      </c>
      <c r="AU103" s="12" t="s">
        <v>74</v>
      </c>
    </row>
    <row r="104" s="1" customFormat="1" ht="16.5" customHeight="1">
      <c r="B104" s="33"/>
      <c r="C104" s="194" t="s">
        <v>162</v>
      </c>
      <c r="D104" s="194" t="s">
        <v>114</v>
      </c>
      <c r="E104" s="195" t="s">
        <v>163</v>
      </c>
      <c r="F104" s="196" t="s">
        <v>164</v>
      </c>
      <c r="G104" s="197" t="s">
        <v>132</v>
      </c>
      <c r="H104" s="198">
        <v>4</v>
      </c>
      <c r="I104" s="199"/>
      <c r="J104" s="200">
        <f>ROUND(I104*H104,2)</f>
        <v>0</v>
      </c>
      <c r="K104" s="196" t="s">
        <v>133</v>
      </c>
      <c r="L104" s="38"/>
      <c r="M104" s="201" t="s">
        <v>1</v>
      </c>
      <c r="N104" s="202" t="s">
        <v>38</v>
      </c>
      <c r="O104" s="74"/>
      <c r="P104" s="203">
        <f>O104*H104</f>
        <v>0</v>
      </c>
      <c r="Q104" s="203">
        <v>0.00084000000000000003</v>
      </c>
      <c r="R104" s="203">
        <f>Q104*H104</f>
        <v>0.0033600000000000001</v>
      </c>
      <c r="S104" s="203">
        <v>0</v>
      </c>
      <c r="T104" s="204">
        <f>S104*H104</f>
        <v>0</v>
      </c>
      <c r="AR104" s="12" t="s">
        <v>118</v>
      </c>
      <c r="AT104" s="12" t="s">
        <v>114</v>
      </c>
      <c r="AU104" s="12" t="s">
        <v>74</v>
      </c>
      <c r="AY104" s="12" t="s">
        <v>108</v>
      </c>
      <c r="BE104" s="205">
        <f>IF(N104="základní",J104,0)</f>
        <v>0</v>
      </c>
      <c r="BF104" s="205">
        <f>IF(N104="snížená",J104,0)</f>
        <v>0</v>
      </c>
      <c r="BG104" s="205">
        <f>IF(N104="zákl. přenesená",J104,0)</f>
        <v>0</v>
      </c>
      <c r="BH104" s="205">
        <f>IF(N104="sníž. přenesená",J104,0)</f>
        <v>0</v>
      </c>
      <c r="BI104" s="205">
        <f>IF(N104="nulová",J104,0)</f>
        <v>0</v>
      </c>
      <c r="BJ104" s="12" t="s">
        <v>72</v>
      </c>
      <c r="BK104" s="205">
        <f>ROUND(I104*H104,2)</f>
        <v>0</v>
      </c>
      <c r="BL104" s="12" t="s">
        <v>118</v>
      </c>
      <c r="BM104" s="12" t="s">
        <v>165</v>
      </c>
    </row>
    <row r="105" s="1" customFormat="1">
      <c r="B105" s="33"/>
      <c r="C105" s="34"/>
      <c r="D105" s="206" t="s">
        <v>135</v>
      </c>
      <c r="E105" s="34"/>
      <c r="F105" s="207" t="s">
        <v>166</v>
      </c>
      <c r="G105" s="34"/>
      <c r="H105" s="34"/>
      <c r="I105" s="120"/>
      <c r="J105" s="34"/>
      <c r="K105" s="34"/>
      <c r="L105" s="38"/>
      <c r="M105" s="208"/>
      <c r="N105" s="74"/>
      <c r="O105" s="74"/>
      <c r="P105" s="74"/>
      <c r="Q105" s="74"/>
      <c r="R105" s="74"/>
      <c r="S105" s="74"/>
      <c r="T105" s="75"/>
      <c r="AT105" s="12" t="s">
        <v>135</v>
      </c>
      <c r="AU105" s="12" t="s">
        <v>74</v>
      </c>
    </row>
    <row r="106" s="1" customFormat="1" ht="16.5" customHeight="1">
      <c r="B106" s="33"/>
      <c r="C106" s="194" t="s">
        <v>167</v>
      </c>
      <c r="D106" s="194" t="s">
        <v>114</v>
      </c>
      <c r="E106" s="195" t="s">
        <v>168</v>
      </c>
      <c r="F106" s="196" t="s">
        <v>169</v>
      </c>
      <c r="G106" s="197" t="s">
        <v>132</v>
      </c>
      <c r="H106" s="198">
        <v>10</v>
      </c>
      <c r="I106" s="199"/>
      <c r="J106" s="200">
        <f>ROUND(I106*H106,2)</f>
        <v>0</v>
      </c>
      <c r="K106" s="196" t="s">
        <v>133</v>
      </c>
      <c r="L106" s="38"/>
      <c r="M106" s="201" t="s">
        <v>1</v>
      </c>
      <c r="N106" s="202" t="s">
        <v>38</v>
      </c>
      <c r="O106" s="74"/>
      <c r="P106" s="203">
        <f>O106*H106</f>
        <v>0</v>
      </c>
      <c r="Q106" s="203">
        <v>0.0022399999999999998</v>
      </c>
      <c r="R106" s="203">
        <f>Q106*H106</f>
        <v>0.022399999999999996</v>
      </c>
      <c r="S106" s="203">
        <v>0</v>
      </c>
      <c r="T106" s="204">
        <f>S106*H106</f>
        <v>0</v>
      </c>
      <c r="AR106" s="12" t="s">
        <v>118</v>
      </c>
      <c r="AT106" s="12" t="s">
        <v>114</v>
      </c>
      <c r="AU106" s="12" t="s">
        <v>74</v>
      </c>
      <c r="AY106" s="12" t="s">
        <v>108</v>
      </c>
      <c r="BE106" s="205">
        <f>IF(N106="základní",J106,0)</f>
        <v>0</v>
      </c>
      <c r="BF106" s="205">
        <f>IF(N106="snížená",J106,0)</f>
        <v>0</v>
      </c>
      <c r="BG106" s="205">
        <f>IF(N106="zákl. přenesená",J106,0)</f>
        <v>0</v>
      </c>
      <c r="BH106" s="205">
        <f>IF(N106="sníž. přenesená",J106,0)</f>
        <v>0</v>
      </c>
      <c r="BI106" s="205">
        <f>IF(N106="nulová",J106,0)</f>
        <v>0</v>
      </c>
      <c r="BJ106" s="12" t="s">
        <v>72</v>
      </c>
      <c r="BK106" s="205">
        <f>ROUND(I106*H106,2)</f>
        <v>0</v>
      </c>
      <c r="BL106" s="12" t="s">
        <v>118</v>
      </c>
      <c r="BM106" s="12" t="s">
        <v>170</v>
      </c>
    </row>
    <row r="107" s="1" customFormat="1">
      <c r="B107" s="33"/>
      <c r="C107" s="34"/>
      <c r="D107" s="206" t="s">
        <v>135</v>
      </c>
      <c r="E107" s="34"/>
      <c r="F107" s="207" t="s">
        <v>171</v>
      </c>
      <c r="G107" s="34"/>
      <c r="H107" s="34"/>
      <c r="I107" s="120"/>
      <c r="J107" s="34"/>
      <c r="K107" s="34"/>
      <c r="L107" s="38"/>
      <c r="M107" s="208"/>
      <c r="N107" s="74"/>
      <c r="O107" s="74"/>
      <c r="P107" s="74"/>
      <c r="Q107" s="74"/>
      <c r="R107" s="74"/>
      <c r="S107" s="74"/>
      <c r="T107" s="75"/>
      <c r="AT107" s="12" t="s">
        <v>135</v>
      </c>
      <c r="AU107" s="12" t="s">
        <v>74</v>
      </c>
    </row>
    <row r="108" s="1" customFormat="1" ht="16.5" customHeight="1">
      <c r="B108" s="33"/>
      <c r="C108" s="194" t="s">
        <v>172</v>
      </c>
      <c r="D108" s="194" t="s">
        <v>114</v>
      </c>
      <c r="E108" s="195" t="s">
        <v>173</v>
      </c>
      <c r="F108" s="196" t="s">
        <v>174</v>
      </c>
      <c r="G108" s="197" t="s">
        <v>132</v>
      </c>
      <c r="H108" s="198">
        <v>24</v>
      </c>
      <c r="I108" s="199"/>
      <c r="J108" s="200">
        <f>ROUND(I108*H108,2)</f>
        <v>0</v>
      </c>
      <c r="K108" s="196" t="s">
        <v>133</v>
      </c>
      <c r="L108" s="38"/>
      <c r="M108" s="201" t="s">
        <v>1</v>
      </c>
      <c r="N108" s="202" t="s">
        <v>38</v>
      </c>
      <c r="O108" s="74"/>
      <c r="P108" s="203">
        <f>O108*H108</f>
        <v>0</v>
      </c>
      <c r="Q108" s="203">
        <v>0.00052999999999999998</v>
      </c>
      <c r="R108" s="203">
        <f>Q108*H108</f>
        <v>0.012719999999999999</v>
      </c>
      <c r="S108" s="203">
        <v>0</v>
      </c>
      <c r="T108" s="204">
        <f>S108*H108</f>
        <v>0</v>
      </c>
      <c r="AR108" s="12" t="s">
        <v>118</v>
      </c>
      <c r="AT108" s="12" t="s">
        <v>114</v>
      </c>
      <c r="AU108" s="12" t="s">
        <v>74</v>
      </c>
      <c r="AY108" s="12" t="s">
        <v>108</v>
      </c>
      <c r="BE108" s="205">
        <f>IF(N108="základní",J108,0)</f>
        <v>0</v>
      </c>
      <c r="BF108" s="205">
        <f>IF(N108="snížená",J108,0)</f>
        <v>0</v>
      </c>
      <c r="BG108" s="205">
        <f>IF(N108="zákl. přenesená",J108,0)</f>
        <v>0</v>
      </c>
      <c r="BH108" s="205">
        <f>IF(N108="sníž. přenesená",J108,0)</f>
        <v>0</v>
      </c>
      <c r="BI108" s="205">
        <f>IF(N108="nulová",J108,0)</f>
        <v>0</v>
      </c>
      <c r="BJ108" s="12" t="s">
        <v>72</v>
      </c>
      <c r="BK108" s="205">
        <f>ROUND(I108*H108,2)</f>
        <v>0</v>
      </c>
      <c r="BL108" s="12" t="s">
        <v>118</v>
      </c>
      <c r="BM108" s="12" t="s">
        <v>175</v>
      </c>
    </row>
    <row r="109" s="1" customFormat="1">
      <c r="B109" s="33"/>
      <c r="C109" s="34"/>
      <c r="D109" s="206" t="s">
        <v>135</v>
      </c>
      <c r="E109" s="34"/>
      <c r="F109" s="207" t="s">
        <v>176</v>
      </c>
      <c r="G109" s="34"/>
      <c r="H109" s="34"/>
      <c r="I109" s="120"/>
      <c r="J109" s="34"/>
      <c r="K109" s="34"/>
      <c r="L109" s="38"/>
      <c r="M109" s="208"/>
      <c r="N109" s="74"/>
      <c r="O109" s="74"/>
      <c r="P109" s="74"/>
      <c r="Q109" s="74"/>
      <c r="R109" s="74"/>
      <c r="S109" s="74"/>
      <c r="T109" s="75"/>
      <c r="AT109" s="12" t="s">
        <v>135</v>
      </c>
      <c r="AU109" s="12" t="s">
        <v>74</v>
      </c>
    </row>
    <row r="110" s="1" customFormat="1" ht="16.5" customHeight="1">
      <c r="B110" s="33"/>
      <c r="C110" s="194" t="s">
        <v>177</v>
      </c>
      <c r="D110" s="194" t="s">
        <v>114</v>
      </c>
      <c r="E110" s="195" t="s">
        <v>178</v>
      </c>
      <c r="F110" s="196" t="s">
        <v>179</v>
      </c>
      <c r="G110" s="197" t="s">
        <v>180</v>
      </c>
      <c r="H110" s="198">
        <v>23</v>
      </c>
      <c r="I110" s="199"/>
      <c r="J110" s="200">
        <f>ROUND(I110*H110,2)</f>
        <v>0</v>
      </c>
      <c r="K110" s="196" t="s">
        <v>133</v>
      </c>
      <c r="L110" s="38"/>
      <c r="M110" s="201" t="s">
        <v>1</v>
      </c>
      <c r="N110" s="202" t="s">
        <v>38</v>
      </c>
      <c r="O110" s="74"/>
      <c r="P110" s="203">
        <f>O110*H110</f>
        <v>0</v>
      </c>
      <c r="Q110" s="203">
        <v>0</v>
      </c>
      <c r="R110" s="203">
        <f>Q110*H110</f>
        <v>0</v>
      </c>
      <c r="S110" s="203">
        <v>0</v>
      </c>
      <c r="T110" s="204">
        <f>S110*H110</f>
        <v>0</v>
      </c>
      <c r="AR110" s="12" t="s">
        <v>118</v>
      </c>
      <c r="AT110" s="12" t="s">
        <v>114</v>
      </c>
      <c r="AU110" s="12" t="s">
        <v>74</v>
      </c>
      <c r="AY110" s="12" t="s">
        <v>108</v>
      </c>
      <c r="BE110" s="205">
        <f>IF(N110="základní",J110,0)</f>
        <v>0</v>
      </c>
      <c r="BF110" s="205">
        <f>IF(N110="snížená",J110,0)</f>
        <v>0</v>
      </c>
      <c r="BG110" s="205">
        <f>IF(N110="zákl. přenesená",J110,0)</f>
        <v>0</v>
      </c>
      <c r="BH110" s="205">
        <f>IF(N110="sníž. přenesená",J110,0)</f>
        <v>0</v>
      </c>
      <c r="BI110" s="205">
        <f>IF(N110="nulová",J110,0)</f>
        <v>0</v>
      </c>
      <c r="BJ110" s="12" t="s">
        <v>72</v>
      </c>
      <c r="BK110" s="205">
        <f>ROUND(I110*H110,2)</f>
        <v>0</v>
      </c>
      <c r="BL110" s="12" t="s">
        <v>118</v>
      </c>
      <c r="BM110" s="12" t="s">
        <v>181</v>
      </c>
    </row>
    <row r="111" s="1" customFormat="1">
      <c r="B111" s="33"/>
      <c r="C111" s="34"/>
      <c r="D111" s="206" t="s">
        <v>135</v>
      </c>
      <c r="E111" s="34"/>
      <c r="F111" s="207" t="s">
        <v>182</v>
      </c>
      <c r="G111" s="34"/>
      <c r="H111" s="34"/>
      <c r="I111" s="120"/>
      <c r="J111" s="34"/>
      <c r="K111" s="34"/>
      <c r="L111" s="38"/>
      <c r="M111" s="208"/>
      <c r="N111" s="74"/>
      <c r="O111" s="74"/>
      <c r="P111" s="74"/>
      <c r="Q111" s="74"/>
      <c r="R111" s="74"/>
      <c r="S111" s="74"/>
      <c r="T111" s="75"/>
      <c r="AT111" s="12" t="s">
        <v>135</v>
      </c>
      <c r="AU111" s="12" t="s">
        <v>74</v>
      </c>
    </row>
    <row r="112" s="1" customFormat="1" ht="16.5" customHeight="1">
      <c r="B112" s="33"/>
      <c r="C112" s="194" t="s">
        <v>183</v>
      </c>
      <c r="D112" s="194" t="s">
        <v>114</v>
      </c>
      <c r="E112" s="195" t="s">
        <v>184</v>
      </c>
      <c r="F112" s="196" t="s">
        <v>185</v>
      </c>
      <c r="G112" s="197" t="s">
        <v>180</v>
      </c>
      <c r="H112" s="198">
        <v>2</v>
      </c>
      <c r="I112" s="199"/>
      <c r="J112" s="200">
        <f>ROUND(I112*H112,2)</f>
        <v>0</v>
      </c>
      <c r="K112" s="196" t="s">
        <v>133</v>
      </c>
      <c r="L112" s="38"/>
      <c r="M112" s="201" t="s">
        <v>1</v>
      </c>
      <c r="N112" s="202" t="s">
        <v>38</v>
      </c>
      <c r="O112" s="74"/>
      <c r="P112" s="203">
        <f>O112*H112</f>
        <v>0</v>
      </c>
      <c r="Q112" s="203">
        <v>0</v>
      </c>
      <c r="R112" s="203">
        <f>Q112*H112</f>
        <v>0</v>
      </c>
      <c r="S112" s="203">
        <v>0</v>
      </c>
      <c r="T112" s="204">
        <f>S112*H112</f>
        <v>0</v>
      </c>
      <c r="AR112" s="12" t="s">
        <v>118</v>
      </c>
      <c r="AT112" s="12" t="s">
        <v>114</v>
      </c>
      <c r="AU112" s="12" t="s">
        <v>74</v>
      </c>
      <c r="AY112" s="12" t="s">
        <v>108</v>
      </c>
      <c r="BE112" s="205">
        <f>IF(N112="základní",J112,0)</f>
        <v>0</v>
      </c>
      <c r="BF112" s="205">
        <f>IF(N112="snížená",J112,0)</f>
        <v>0</v>
      </c>
      <c r="BG112" s="205">
        <f>IF(N112="zákl. přenesená",J112,0)</f>
        <v>0</v>
      </c>
      <c r="BH112" s="205">
        <f>IF(N112="sníž. přenesená",J112,0)</f>
        <v>0</v>
      </c>
      <c r="BI112" s="205">
        <f>IF(N112="nulová",J112,0)</f>
        <v>0</v>
      </c>
      <c r="BJ112" s="12" t="s">
        <v>72</v>
      </c>
      <c r="BK112" s="205">
        <f>ROUND(I112*H112,2)</f>
        <v>0</v>
      </c>
      <c r="BL112" s="12" t="s">
        <v>118</v>
      </c>
      <c r="BM112" s="12" t="s">
        <v>186</v>
      </c>
    </row>
    <row r="113" s="1" customFormat="1">
      <c r="B113" s="33"/>
      <c r="C113" s="34"/>
      <c r="D113" s="206" t="s">
        <v>135</v>
      </c>
      <c r="E113" s="34"/>
      <c r="F113" s="207" t="s">
        <v>182</v>
      </c>
      <c r="G113" s="34"/>
      <c r="H113" s="34"/>
      <c r="I113" s="120"/>
      <c r="J113" s="34"/>
      <c r="K113" s="34"/>
      <c r="L113" s="38"/>
      <c r="M113" s="208"/>
      <c r="N113" s="74"/>
      <c r="O113" s="74"/>
      <c r="P113" s="74"/>
      <c r="Q113" s="74"/>
      <c r="R113" s="74"/>
      <c r="S113" s="74"/>
      <c r="T113" s="75"/>
      <c r="AT113" s="12" t="s">
        <v>135</v>
      </c>
      <c r="AU113" s="12" t="s">
        <v>74</v>
      </c>
    </row>
    <row r="114" s="1" customFormat="1" ht="16.5" customHeight="1">
      <c r="B114" s="33"/>
      <c r="C114" s="194" t="s">
        <v>187</v>
      </c>
      <c r="D114" s="194" t="s">
        <v>114</v>
      </c>
      <c r="E114" s="195" t="s">
        <v>188</v>
      </c>
      <c r="F114" s="196" t="s">
        <v>189</v>
      </c>
      <c r="G114" s="197" t="s">
        <v>180</v>
      </c>
      <c r="H114" s="198">
        <v>7</v>
      </c>
      <c r="I114" s="199"/>
      <c r="J114" s="200">
        <f>ROUND(I114*H114,2)</f>
        <v>0</v>
      </c>
      <c r="K114" s="196" t="s">
        <v>133</v>
      </c>
      <c r="L114" s="38"/>
      <c r="M114" s="201" t="s">
        <v>1</v>
      </c>
      <c r="N114" s="202" t="s">
        <v>38</v>
      </c>
      <c r="O114" s="74"/>
      <c r="P114" s="203">
        <f>O114*H114</f>
        <v>0</v>
      </c>
      <c r="Q114" s="203">
        <v>0</v>
      </c>
      <c r="R114" s="203">
        <f>Q114*H114</f>
        <v>0</v>
      </c>
      <c r="S114" s="203">
        <v>0</v>
      </c>
      <c r="T114" s="204">
        <f>S114*H114</f>
        <v>0</v>
      </c>
      <c r="AR114" s="12" t="s">
        <v>118</v>
      </c>
      <c r="AT114" s="12" t="s">
        <v>114</v>
      </c>
      <c r="AU114" s="12" t="s">
        <v>74</v>
      </c>
      <c r="AY114" s="12" t="s">
        <v>108</v>
      </c>
      <c r="BE114" s="205">
        <f>IF(N114="základní",J114,0)</f>
        <v>0</v>
      </c>
      <c r="BF114" s="205">
        <f>IF(N114="snížená",J114,0)</f>
        <v>0</v>
      </c>
      <c r="BG114" s="205">
        <f>IF(N114="zákl. přenesená",J114,0)</f>
        <v>0</v>
      </c>
      <c r="BH114" s="205">
        <f>IF(N114="sníž. přenesená",J114,0)</f>
        <v>0</v>
      </c>
      <c r="BI114" s="205">
        <f>IF(N114="nulová",J114,0)</f>
        <v>0</v>
      </c>
      <c r="BJ114" s="12" t="s">
        <v>72</v>
      </c>
      <c r="BK114" s="205">
        <f>ROUND(I114*H114,2)</f>
        <v>0</v>
      </c>
      <c r="BL114" s="12" t="s">
        <v>118</v>
      </c>
      <c r="BM114" s="12" t="s">
        <v>190</v>
      </c>
    </row>
    <row r="115" s="1" customFormat="1">
      <c r="B115" s="33"/>
      <c r="C115" s="34"/>
      <c r="D115" s="206" t="s">
        <v>135</v>
      </c>
      <c r="E115" s="34"/>
      <c r="F115" s="207" t="s">
        <v>182</v>
      </c>
      <c r="G115" s="34"/>
      <c r="H115" s="34"/>
      <c r="I115" s="120"/>
      <c r="J115" s="34"/>
      <c r="K115" s="34"/>
      <c r="L115" s="38"/>
      <c r="M115" s="208"/>
      <c r="N115" s="74"/>
      <c r="O115" s="74"/>
      <c r="P115" s="74"/>
      <c r="Q115" s="74"/>
      <c r="R115" s="74"/>
      <c r="S115" s="74"/>
      <c r="T115" s="75"/>
      <c r="AT115" s="12" t="s">
        <v>135</v>
      </c>
      <c r="AU115" s="12" t="s">
        <v>74</v>
      </c>
    </row>
    <row r="116" s="1" customFormat="1" ht="16.5" customHeight="1">
      <c r="B116" s="33"/>
      <c r="C116" s="194" t="s">
        <v>191</v>
      </c>
      <c r="D116" s="194" t="s">
        <v>114</v>
      </c>
      <c r="E116" s="195" t="s">
        <v>192</v>
      </c>
      <c r="F116" s="196" t="s">
        <v>193</v>
      </c>
      <c r="G116" s="197" t="s">
        <v>180</v>
      </c>
      <c r="H116" s="198">
        <v>1</v>
      </c>
      <c r="I116" s="199"/>
      <c r="J116" s="200">
        <f>ROUND(I116*H116,2)</f>
        <v>0</v>
      </c>
      <c r="K116" s="196" t="s">
        <v>133</v>
      </c>
      <c r="L116" s="38"/>
      <c r="M116" s="201" t="s">
        <v>1</v>
      </c>
      <c r="N116" s="202" t="s">
        <v>38</v>
      </c>
      <c r="O116" s="74"/>
      <c r="P116" s="203">
        <f>O116*H116</f>
        <v>0</v>
      </c>
      <c r="Q116" s="203">
        <v>0.0309</v>
      </c>
      <c r="R116" s="203">
        <f>Q116*H116</f>
        <v>0.0309</v>
      </c>
      <c r="S116" s="203">
        <v>0</v>
      </c>
      <c r="T116" s="204">
        <f>S116*H116</f>
        <v>0</v>
      </c>
      <c r="AR116" s="12" t="s">
        <v>118</v>
      </c>
      <c r="AT116" s="12" t="s">
        <v>114</v>
      </c>
      <c r="AU116" s="12" t="s">
        <v>74</v>
      </c>
      <c r="AY116" s="12" t="s">
        <v>108</v>
      </c>
      <c r="BE116" s="205">
        <f>IF(N116="základní",J116,0)</f>
        <v>0</v>
      </c>
      <c r="BF116" s="205">
        <f>IF(N116="snížená",J116,0)</f>
        <v>0</v>
      </c>
      <c r="BG116" s="205">
        <f>IF(N116="zákl. přenesená",J116,0)</f>
        <v>0</v>
      </c>
      <c r="BH116" s="205">
        <f>IF(N116="sníž. přenesená",J116,0)</f>
        <v>0</v>
      </c>
      <c r="BI116" s="205">
        <f>IF(N116="nulová",J116,0)</f>
        <v>0</v>
      </c>
      <c r="BJ116" s="12" t="s">
        <v>72</v>
      </c>
      <c r="BK116" s="205">
        <f>ROUND(I116*H116,2)</f>
        <v>0</v>
      </c>
      <c r="BL116" s="12" t="s">
        <v>118</v>
      </c>
      <c r="BM116" s="12" t="s">
        <v>194</v>
      </c>
    </row>
    <row r="117" s="1" customFormat="1" ht="16.5" customHeight="1">
      <c r="B117" s="33"/>
      <c r="C117" s="194" t="s">
        <v>195</v>
      </c>
      <c r="D117" s="194" t="s">
        <v>114</v>
      </c>
      <c r="E117" s="195" t="s">
        <v>196</v>
      </c>
      <c r="F117" s="196" t="s">
        <v>197</v>
      </c>
      <c r="G117" s="197" t="s">
        <v>180</v>
      </c>
      <c r="H117" s="198">
        <v>9</v>
      </c>
      <c r="I117" s="199"/>
      <c r="J117" s="200">
        <f>ROUND(I117*H117,2)</f>
        <v>0</v>
      </c>
      <c r="K117" s="196" t="s">
        <v>1</v>
      </c>
      <c r="L117" s="38"/>
      <c r="M117" s="201" t="s">
        <v>1</v>
      </c>
      <c r="N117" s="202" t="s">
        <v>38</v>
      </c>
      <c r="O117" s="74"/>
      <c r="P117" s="203">
        <f>O117*H117</f>
        <v>0</v>
      </c>
      <c r="Q117" s="203">
        <v>0.00016000000000000001</v>
      </c>
      <c r="R117" s="203">
        <f>Q117*H117</f>
        <v>0.0014400000000000001</v>
      </c>
      <c r="S117" s="203">
        <v>0</v>
      </c>
      <c r="T117" s="204">
        <f>S117*H117</f>
        <v>0</v>
      </c>
      <c r="AR117" s="12" t="s">
        <v>118</v>
      </c>
      <c r="AT117" s="12" t="s">
        <v>114</v>
      </c>
      <c r="AU117" s="12" t="s">
        <v>74</v>
      </c>
      <c r="AY117" s="12" t="s">
        <v>108</v>
      </c>
      <c r="BE117" s="205">
        <f>IF(N117="základní",J117,0)</f>
        <v>0</v>
      </c>
      <c r="BF117" s="205">
        <f>IF(N117="snížená",J117,0)</f>
        <v>0</v>
      </c>
      <c r="BG117" s="205">
        <f>IF(N117="zákl. přenesená",J117,0)</f>
        <v>0</v>
      </c>
      <c r="BH117" s="205">
        <f>IF(N117="sníž. přenesená",J117,0)</f>
        <v>0</v>
      </c>
      <c r="BI117" s="205">
        <f>IF(N117="nulová",J117,0)</f>
        <v>0</v>
      </c>
      <c r="BJ117" s="12" t="s">
        <v>72</v>
      </c>
      <c r="BK117" s="205">
        <f>ROUND(I117*H117,2)</f>
        <v>0</v>
      </c>
      <c r="BL117" s="12" t="s">
        <v>118</v>
      </c>
      <c r="BM117" s="12" t="s">
        <v>198</v>
      </c>
    </row>
    <row r="118" s="1" customFormat="1">
      <c r="B118" s="33"/>
      <c r="C118" s="34"/>
      <c r="D118" s="206" t="s">
        <v>135</v>
      </c>
      <c r="E118" s="34"/>
      <c r="F118" s="207" t="s">
        <v>199</v>
      </c>
      <c r="G118" s="34"/>
      <c r="H118" s="34"/>
      <c r="I118" s="120"/>
      <c r="J118" s="34"/>
      <c r="K118" s="34"/>
      <c r="L118" s="38"/>
      <c r="M118" s="208"/>
      <c r="N118" s="74"/>
      <c r="O118" s="74"/>
      <c r="P118" s="74"/>
      <c r="Q118" s="74"/>
      <c r="R118" s="74"/>
      <c r="S118" s="74"/>
      <c r="T118" s="75"/>
      <c r="AT118" s="12" t="s">
        <v>135</v>
      </c>
      <c r="AU118" s="12" t="s">
        <v>74</v>
      </c>
    </row>
    <row r="119" s="1" customFormat="1" ht="16.5" customHeight="1">
      <c r="B119" s="33"/>
      <c r="C119" s="194" t="s">
        <v>200</v>
      </c>
      <c r="D119" s="194" t="s">
        <v>114</v>
      </c>
      <c r="E119" s="195" t="s">
        <v>201</v>
      </c>
      <c r="F119" s="196" t="s">
        <v>202</v>
      </c>
      <c r="G119" s="197" t="s">
        <v>180</v>
      </c>
      <c r="H119" s="198">
        <v>4</v>
      </c>
      <c r="I119" s="199"/>
      <c r="J119" s="200">
        <f>ROUND(I119*H119,2)</f>
        <v>0</v>
      </c>
      <c r="K119" s="196" t="s">
        <v>133</v>
      </c>
      <c r="L119" s="38"/>
      <c r="M119" s="201" t="s">
        <v>1</v>
      </c>
      <c r="N119" s="202" t="s">
        <v>38</v>
      </c>
      <c r="O119" s="74"/>
      <c r="P119" s="203">
        <f>O119*H119</f>
        <v>0</v>
      </c>
      <c r="Q119" s="203">
        <v>0.00016000000000000001</v>
      </c>
      <c r="R119" s="203">
        <f>Q119*H119</f>
        <v>0.00064000000000000005</v>
      </c>
      <c r="S119" s="203">
        <v>0</v>
      </c>
      <c r="T119" s="204">
        <f>S119*H119</f>
        <v>0</v>
      </c>
      <c r="AR119" s="12" t="s">
        <v>118</v>
      </c>
      <c r="AT119" s="12" t="s">
        <v>114</v>
      </c>
      <c r="AU119" s="12" t="s">
        <v>74</v>
      </c>
      <c r="AY119" s="12" t="s">
        <v>108</v>
      </c>
      <c r="BE119" s="205">
        <f>IF(N119="základní",J119,0)</f>
        <v>0</v>
      </c>
      <c r="BF119" s="205">
        <f>IF(N119="snížená",J119,0)</f>
        <v>0</v>
      </c>
      <c r="BG119" s="205">
        <f>IF(N119="zákl. přenesená",J119,0)</f>
        <v>0</v>
      </c>
      <c r="BH119" s="205">
        <f>IF(N119="sníž. přenesená",J119,0)</f>
        <v>0</v>
      </c>
      <c r="BI119" s="205">
        <f>IF(N119="nulová",J119,0)</f>
        <v>0</v>
      </c>
      <c r="BJ119" s="12" t="s">
        <v>72</v>
      </c>
      <c r="BK119" s="205">
        <f>ROUND(I119*H119,2)</f>
        <v>0</v>
      </c>
      <c r="BL119" s="12" t="s">
        <v>118</v>
      </c>
      <c r="BM119" s="12" t="s">
        <v>203</v>
      </c>
    </row>
    <row r="120" s="1" customFormat="1">
      <c r="B120" s="33"/>
      <c r="C120" s="34"/>
      <c r="D120" s="206" t="s">
        <v>135</v>
      </c>
      <c r="E120" s="34"/>
      <c r="F120" s="207" t="s">
        <v>199</v>
      </c>
      <c r="G120" s="34"/>
      <c r="H120" s="34"/>
      <c r="I120" s="120"/>
      <c r="J120" s="34"/>
      <c r="K120" s="34"/>
      <c r="L120" s="38"/>
      <c r="M120" s="208"/>
      <c r="N120" s="74"/>
      <c r="O120" s="74"/>
      <c r="P120" s="74"/>
      <c r="Q120" s="74"/>
      <c r="R120" s="74"/>
      <c r="S120" s="74"/>
      <c r="T120" s="75"/>
      <c r="AT120" s="12" t="s">
        <v>135</v>
      </c>
      <c r="AU120" s="12" t="s">
        <v>74</v>
      </c>
    </row>
    <row r="121" s="1" customFormat="1" ht="16.5" customHeight="1">
      <c r="B121" s="33"/>
      <c r="C121" s="194" t="s">
        <v>204</v>
      </c>
      <c r="D121" s="194" t="s">
        <v>114</v>
      </c>
      <c r="E121" s="195" t="s">
        <v>205</v>
      </c>
      <c r="F121" s="196" t="s">
        <v>206</v>
      </c>
      <c r="G121" s="197" t="s">
        <v>132</v>
      </c>
      <c r="H121" s="198">
        <v>186</v>
      </c>
      <c r="I121" s="199"/>
      <c r="J121" s="200">
        <f>ROUND(I121*H121,2)</f>
        <v>0</v>
      </c>
      <c r="K121" s="196" t="s">
        <v>133</v>
      </c>
      <c r="L121" s="38"/>
      <c r="M121" s="201" t="s">
        <v>1</v>
      </c>
      <c r="N121" s="202" t="s">
        <v>38</v>
      </c>
      <c r="O121" s="74"/>
      <c r="P121" s="203">
        <f>O121*H121</f>
        <v>0</v>
      </c>
      <c r="Q121" s="203">
        <v>0</v>
      </c>
      <c r="R121" s="203">
        <f>Q121*H121</f>
        <v>0</v>
      </c>
      <c r="S121" s="203">
        <v>0</v>
      </c>
      <c r="T121" s="204">
        <f>S121*H121</f>
        <v>0</v>
      </c>
      <c r="AR121" s="12" t="s">
        <v>118</v>
      </c>
      <c r="AT121" s="12" t="s">
        <v>114</v>
      </c>
      <c r="AU121" s="12" t="s">
        <v>74</v>
      </c>
      <c r="AY121" s="12" t="s">
        <v>108</v>
      </c>
      <c r="BE121" s="205">
        <f>IF(N121="základní",J121,0)</f>
        <v>0</v>
      </c>
      <c r="BF121" s="205">
        <f>IF(N121="snížená",J121,0)</f>
        <v>0</v>
      </c>
      <c r="BG121" s="205">
        <f>IF(N121="zákl. přenesená",J121,0)</f>
        <v>0</v>
      </c>
      <c r="BH121" s="205">
        <f>IF(N121="sníž. přenesená",J121,0)</f>
        <v>0</v>
      </c>
      <c r="BI121" s="205">
        <f>IF(N121="nulová",J121,0)</f>
        <v>0</v>
      </c>
      <c r="BJ121" s="12" t="s">
        <v>72</v>
      </c>
      <c r="BK121" s="205">
        <f>ROUND(I121*H121,2)</f>
        <v>0</v>
      </c>
      <c r="BL121" s="12" t="s">
        <v>118</v>
      </c>
      <c r="BM121" s="12" t="s">
        <v>207</v>
      </c>
    </row>
    <row r="122" s="1" customFormat="1">
      <c r="B122" s="33"/>
      <c r="C122" s="34"/>
      <c r="D122" s="206" t="s">
        <v>135</v>
      </c>
      <c r="E122" s="34"/>
      <c r="F122" s="207" t="s">
        <v>208</v>
      </c>
      <c r="G122" s="34"/>
      <c r="H122" s="34"/>
      <c r="I122" s="120"/>
      <c r="J122" s="34"/>
      <c r="K122" s="34"/>
      <c r="L122" s="38"/>
      <c r="M122" s="208"/>
      <c r="N122" s="74"/>
      <c r="O122" s="74"/>
      <c r="P122" s="74"/>
      <c r="Q122" s="74"/>
      <c r="R122" s="74"/>
      <c r="S122" s="74"/>
      <c r="T122" s="75"/>
      <c r="AT122" s="12" t="s">
        <v>135</v>
      </c>
      <c r="AU122" s="12" t="s">
        <v>74</v>
      </c>
    </row>
    <row r="123" s="1" customFormat="1" ht="16.5" customHeight="1">
      <c r="B123" s="33"/>
      <c r="C123" s="194" t="s">
        <v>209</v>
      </c>
      <c r="D123" s="194" t="s">
        <v>114</v>
      </c>
      <c r="E123" s="195" t="s">
        <v>210</v>
      </c>
      <c r="F123" s="196" t="s">
        <v>211</v>
      </c>
      <c r="G123" s="197" t="s">
        <v>132</v>
      </c>
      <c r="H123" s="198">
        <v>3</v>
      </c>
      <c r="I123" s="199"/>
      <c r="J123" s="200">
        <f>ROUND(I123*H123,2)</f>
        <v>0</v>
      </c>
      <c r="K123" s="196" t="s">
        <v>1</v>
      </c>
      <c r="L123" s="38"/>
      <c r="M123" s="201" t="s">
        <v>1</v>
      </c>
      <c r="N123" s="202" t="s">
        <v>38</v>
      </c>
      <c r="O123" s="74"/>
      <c r="P123" s="203">
        <f>O123*H123</f>
        <v>0</v>
      </c>
      <c r="Q123" s="203">
        <v>0</v>
      </c>
      <c r="R123" s="203">
        <f>Q123*H123</f>
        <v>0</v>
      </c>
      <c r="S123" s="203">
        <v>0</v>
      </c>
      <c r="T123" s="204">
        <f>S123*H123</f>
        <v>0</v>
      </c>
      <c r="AR123" s="12" t="s">
        <v>118</v>
      </c>
      <c r="AT123" s="12" t="s">
        <v>114</v>
      </c>
      <c r="AU123" s="12" t="s">
        <v>74</v>
      </c>
      <c r="AY123" s="12" t="s">
        <v>108</v>
      </c>
      <c r="BE123" s="205">
        <f>IF(N123="základní",J123,0)</f>
        <v>0</v>
      </c>
      <c r="BF123" s="205">
        <f>IF(N123="snížená",J123,0)</f>
        <v>0</v>
      </c>
      <c r="BG123" s="205">
        <f>IF(N123="zákl. přenesená",J123,0)</f>
        <v>0</v>
      </c>
      <c r="BH123" s="205">
        <f>IF(N123="sníž. přenesená",J123,0)</f>
        <v>0</v>
      </c>
      <c r="BI123" s="205">
        <f>IF(N123="nulová",J123,0)</f>
        <v>0</v>
      </c>
      <c r="BJ123" s="12" t="s">
        <v>72</v>
      </c>
      <c r="BK123" s="205">
        <f>ROUND(I123*H123,2)</f>
        <v>0</v>
      </c>
      <c r="BL123" s="12" t="s">
        <v>118</v>
      </c>
      <c r="BM123" s="12" t="s">
        <v>212</v>
      </c>
    </row>
    <row r="124" s="1" customFormat="1">
      <c r="B124" s="33"/>
      <c r="C124" s="34"/>
      <c r="D124" s="206" t="s">
        <v>135</v>
      </c>
      <c r="E124" s="34"/>
      <c r="F124" s="207" t="s">
        <v>213</v>
      </c>
      <c r="G124" s="34"/>
      <c r="H124" s="34"/>
      <c r="I124" s="120"/>
      <c r="J124" s="34"/>
      <c r="K124" s="34"/>
      <c r="L124" s="38"/>
      <c r="M124" s="208"/>
      <c r="N124" s="74"/>
      <c r="O124" s="74"/>
      <c r="P124" s="74"/>
      <c r="Q124" s="74"/>
      <c r="R124" s="74"/>
      <c r="S124" s="74"/>
      <c r="T124" s="75"/>
      <c r="AT124" s="12" t="s">
        <v>135</v>
      </c>
      <c r="AU124" s="12" t="s">
        <v>74</v>
      </c>
    </row>
    <row r="125" s="1" customFormat="1" ht="16.5" customHeight="1">
      <c r="B125" s="33"/>
      <c r="C125" s="194" t="s">
        <v>214</v>
      </c>
      <c r="D125" s="194" t="s">
        <v>114</v>
      </c>
      <c r="E125" s="195" t="s">
        <v>215</v>
      </c>
      <c r="F125" s="196" t="s">
        <v>216</v>
      </c>
      <c r="G125" s="197" t="s">
        <v>132</v>
      </c>
      <c r="H125" s="198">
        <v>16</v>
      </c>
      <c r="I125" s="199"/>
      <c r="J125" s="200">
        <f>ROUND(I125*H125,2)</f>
        <v>0</v>
      </c>
      <c r="K125" s="196" t="s">
        <v>1</v>
      </c>
      <c r="L125" s="38"/>
      <c r="M125" s="201" t="s">
        <v>1</v>
      </c>
      <c r="N125" s="202" t="s">
        <v>38</v>
      </c>
      <c r="O125" s="74"/>
      <c r="P125" s="203">
        <f>O125*H125</f>
        <v>0</v>
      </c>
      <c r="Q125" s="203">
        <v>0</v>
      </c>
      <c r="R125" s="203">
        <f>Q125*H125</f>
        <v>0</v>
      </c>
      <c r="S125" s="203">
        <v>0</v>
      </c>
      <c r="T125" s="204">
        <f>S125*H125</f>
        <v>0</v>
      </c>
      <c r="AR125" s="12" t="s">
        <v>118</v>
      </c>
      <c r="AT125" s="12" t="s">
        <v>114</v>
      </c>
      <c r="AU125" s="12" t="s">
        <v>74</v>
      </c>
      <c r="AY125" s="12" t="s">
        <v>108</v>
      </c>
      <c r="BE125" s="205">
        <f>IF(N125="základní",J125,0)</f>
        <v>0</v>
      </c>
      <c r="BF125" s="205">
        <f>IF(N125="snížená",J125,0)</f>
        <v>0</v>
      </c>
      <c r="BG125" s="205">
        <f>IF(N125="zákl. přenesená",J125,0)</f>
        <v>0</v>
      </c>
      <c r="BH125" s="205">
        <f>IF(N125="sníž. přenesená",J125,0)</f>
        <v>0</v>
      </c>
      <c r="BI125" s="205">
        <f>IF(N125="nulová",J125,0)</f>
        <v>0</v>
      </c>
      <c r="BJ125" s="12" t="s">
        <v>72</v>
      </c>
      <c r="BK125" s="205">
        <f>ROUND(I125*H125,2)</f>
        <v>0</v>
      </c>
      <c r="BL125" s="12" t="s">
        <v>118</v>
      </c>
      <c r="BM125" s="12" t="s">
        <v>217</v>
      </c>
    </row>
    <row r="126" s="1" customFormat="1">
      <c r="B126" s="33"/>
      <c r="C126" s="34"/>
      <c r="D126" s="206" t="s">
        <v>135</v>
      </c>
      <c r="E126" s="34"/>
      <c r="F126" s="207" t="s">
        <v>218</v>
      </c>
      <c r="G126" s="34"/>
      <c r="H126" s="34"/>
      <c r="I126" s="120"/>
      <c r="J126" s="34"/>
      <c r="K126" s="34"/>
      <c r="L126" s="38"/>
      <c r="M126" s="208"/>
      <c r="N126" s="74"/>
      <c r="O126" s="74"/>
      <c r="P126" s="74"/>
      <c r="Q126" s="74"/>
      <c r="R126" s="74"/>
      <c r="S126" s="74"/>
      <c r="T126" s="75"/>
      <c r="AT126" s="12" t="s">
        <v>135</v>
      </c>
      <c r="AU126" s="12" t="s">
        <v>74</v>
      </c>
    </row>
    <row r="127" s="1" customFormat="1" ht="16.5" customHeight="1">
      <c r="B127" s="33"/>
      <c r="C127" s="194" t="s">
        <v>219</v>
      </c>
      <c r="D127" s="194" t="s">
        <v>114</v>
      </c>
      <c r="E127" s="195" t="s">
        <v>220</v>
      </c>
      <c r="F127" s="196" t="s">
        <v>221</v>
      </c>
      <c r="G127" s="197" t="s">
        <v>132</v>
      </c>
      <c r="H127" s="198">
        <v>7</v>
      </c>
      <c r="I127" s="199"/>
      <c r="J127" s="200">
        <f>ROUND(I127*H127,2)</f>
        <v>0</v>
      </c>
      <c r="K127" s="196" t="s">
        <v>1</v>
      </c>
      <c r="L127" s="38"/>
      <c r="M127" s="201" t="s">
        <v>1</v>
      </c>
      <c r="N127" s="202" t="s">
        <v>38</v>
      </c>
      <c r="O127" s="74"/>
      <c r="P127" s="203">
        <f>O127*H127</f>
        <v>0</v>
      </c>
      <c r="Q127" s="203">
        <v>0</v>
      </c>
      <c r="R127" s="203">
        <f>Q127*H127</f>
        <v>0</v>
      </c>
      <c r="S127" s="203">
        <v>0</v>
      </c>
      <c r="T127" s="204">
        <f>S127*H127</f>
        <v>0</v>
      </c>
      <c r="AR127" s="12" t="s">
        <v>118</v>
      </c>
      <c r="AT127" s="12" t="s">
        <v>114</v>
      </c>
      <c r="AU127" s="12" t="s">
        <v>74</v>
      </c>
      <c r="AY127" s="12" t="s">
        <v>108</v>
      </c>
      <c r="BE127" s="205">
        <f>IF(N127="základní",J127,0)</f>
        <v>0</v>
      </c>
      <c r="BF127" s="205">
        <f>IF(N127="snížená",J127,0)</f>
        <v>0</v>
      </c>
      <c r="BG127" s="205">
        <f>IF(N127="zákl. přenesená",J127,0)</f>
        <v>0</v>
      </c>
      <c r="BH127" s="205">
        <f>IF(N127="sníž. přenesená",J127,0)</f>
        <v>0</v>
      </c>
      <c r="BI127" s="205">
        <f>IF(N127="nulová",J127,0)</f>
        <v>0</v>
      </c>
      <c r="BJ127" s="12" t="s">
        <v>72</v>
      </c>
      <c r="BK127" s="205">
        <f>ROUND(I127*H127,2)</f>
        <v>0</v>
      </c>
      <c r="BL127" s="12" t="s">
        <v>118</v>
      </c>
      <c r="BM127" s="12" t="s">
        <v>222</v>
      </c>
    </row>
    <row r="128" s="1" customFormat="1">
      <c r="B128" s="33"/>
      <c r="C128" s="34"/>
      <c r="D128" s="206" t="s">
        <v>135</v>
      </c>
      <c r="E128" s="34"/>
      <c r="F128" s="207" t="s">
        <v>223</v>
      </c>
      <c r="G128" s="34"/>
      <c r="H128" s="34"/>
      <c r="I128" s="120"/>
      <c r="J128" s="34"/>
      <c r="K128" s="34"/>
      <c r="L128" s="38"/>
      <c r="M128" s="208"/>
      <c r="N128" s="74"/>
      <c r="O128" s="74"/>
      <c r="P128" s="74"/>
      <c r="Q128" s="74"/>
      <c r="R128" s="74"/>
      <c r="S128" s="74"/>
      <c r="T128" s="75"/>
      <c r="AT128" s="12" t="s">
        <v>135</v>
      </c>
      <c r="AU128" s="12" t="s">
        <v>74</v>
      </c>
    </row>
    <row r="129" s="1" customFormat="1" ht="16.5" customHeight="1">
      <c r="B129" s="33"/>
      <c r="C129" s="194" t="s">
        <v>224</v>
      </c>
      <c r="D129" s="194" t="s">
        <v>114</v>
      </c>
      <c r="E129" s="195" t="s">
        <v>225</v>
      </c>
      <c r="F129" s="196" t="s">
        <v>226</v>
      </c>
      <c r="G129" s="197" t="s">
        <v>132</v>
      </c>
      <c r="H129" s="198">
        <v>1</v>
      </c>
      <c r="I129" s="199"/>
      <c r="J129" s="200">
        <f>ROUND(I129*H129,2)</f>
        <v>0</v>
      </c>
      <c r="K129" s="196" t="s">
        <v>1</v>
      </c>
      <c r="L129" s="38"/>
      <c r="M129" s="201" t="s">
        <v>1</v>
      </c>
      <c r="N129" s="202" t="s">
        <v>38</v>
      </c>
      <c r="O129" s="74"/>
      <c r="P129" s="203">
        <f>O129*H129</f>
        <v>0</v>
      </c>
      <c r="Q129" s="203">
        <v>0</v>
      </c>
      <c r="R129" s="203">
        <f>Q129*H129</f>
        <v>0</v>
      </c>
      <c r="S129" s="203">
        <v>0</v>
      </c>
      <c r="T129" s="204">
        <f>S129*H129</f>
        <v>0</v>
      </c>
      <c r="AR129" s="12" t="s">
        <v>118</v>
      </c>
      <c r="AT129" s="12" t="s">
        <v>114</v>
      </c>
      <c r="AU129" s="12" t="s">
        <v>74</v>
      </c>
      <c r="AY129" s="12" t="s">
        <v>108</v>
      </c>
      <c r="BE129" s="205">
        <f>IF(N129="základní",J129,0)</f>
        <v>0</v>
      </c>
      <c r="BF129" s="205">
        <f>IF(N129="snížená",J129,0)</f>
        <v>0</v>
      </c>
      <c r="BG129" s="205">
        <f>IF(N129="zákl. přenesená",J129,0)</f>
        <v>0</v>
      </c>
      <c r="BH129" s="205">
        <f>IF(N129="sníž. přenesená",J129,0)</f>
        <v>0</v>
      </c>
      <c r="BI129" s="205">
        <f>IF(N129="nulová",J129,0)</f>
        <v>0</v>
      </c>
      <c r="BJ129" s="12" t="s">
        <v>72</v>
      </c>
      <c r="BK129" s="205">
        <f>ROUND(I129*H129,2)</f>
        <v>0</v>
      </c>
      <c r="BL129" s="12" t="s">
        <v>118</v>
      </c>
      <c r="BM129" s="12" t="s">
        <v>227</v>
      </c>
    </row>
    <row r="130" s="1" customFormat="1">
      <c r="B130" s="33"/>
      <c r="C130" s="34"/>
      <c r="D130" s="206" t="s">
        <v>135</v>
      </c>
      <c r="E130" s="34"/>
      <c r="F130" s="207" t="s">
        <v>228</v>
      </c>
      <c r="G130" s="34"/>
      <c r="H130" s="34"/>
      <c r="I130" s="120"/>
      <c r="J130" s="34"/>
      <c r="K130" s="34"/>
      <c r="L130" s="38"/>
      <c r="M130" s="208"/>
      <c r="N130" s="74"/>
      <c r="O130" s="74"/>
      <c r="P130" s="74"/>
      <c r="Q130" s="74"/>
      <c r="R130" s="74"/>
      <c r="S130" s="74"/>
      <c r="T130" s="75"/>
      <c r="AT130" s="12" t="s">
        <v>135</v>
      </c>
      <c r="AU130" s="12" t="s">
        <v>74</v>
      </c>
    </row>
    <row r="131" s="1" customFormat="1" ht="16.5" customHeight="1">
      <c r="B131" s="33"/>
      <c r="C131" s="194" t="s">
        <v>229</v>
      </c>
      <c r="D131" s="194" t="s">
        <v>114</v>
      </c>
      <c r="E131" s="195" t="s">
        <v>230</v>
      </c>
      <c r="F131" s="196" t="s">
        <v>231</v>
      </c>
      <c r="G131" s="197" t="s">
        <v>132</v>
      </c>
      <c r="H131" s="198">
        <v>4</v>
      </c>
      <c r="I131" s="199"/>
      <c r="J131" s="200">
        <f>ROUND(I131*H131,2)</f>
        <v>0</v>
      </c>
      <c r="K131" s="196" t="s">
        <v>1</v>
      </c>
      <c r="L131" s="38"/>
      <c r="M131" s="201" t="s">
        <v>1</v>
      </c>
      <c r="N131" s="202" t="s">
        <v>38</v>
      </c>
      <c r="O131" s="74"/>
      <c r="P131" s="203">
        <f>O131*H131</f>
        <v>0</v>
      </c>
      <c r="Q131" s="203">
        <v>0</v>
      </c>
      <c r="R131" s="203">
        <f>Q131*H131</f>
        <v>0</v>
      </c>
      <c r="S131" s="203">
        <v>0</v>
      </c>
      <c r="T131" s="204">
        <f>S131*H131</f>
        <v>0</v>
      </c>
      <c r="AR131" s="12" t="s">
        <v>118</v>
      </c>
      <c r="AT131" s="12" t="s">
        <v>114</v>
      </c>
      <c r="AU131" s="12" t="s">
        <v>74</v>
      </c>
      <c r="AY131" s="12" t="s">
        <v>108</v>
      </c>
      <c r="BE131" s="205">
        <f>IF(N131="základní",J131,0)</f>
        <v>0</v>
      </c>
      <c r="BF131" s="205">
        <f>IF(N131="snížená",J131,0)</f>
        <v>0</v>
      </c>
      <c r="BG131" s="205">
        <f>IF(N131="zákl. přenesená",J131,0)</f>
        <v>0</v>
      </c>
      <c r="BH131" s="205">
        <f>IF(N131="sníž. přenesená",J131,0)</f>
        <v>0</v>
      </c>
      <c r="BI131" s="205">
        <f>IF(N131="nulová",J131,0)</f>
        <v>0</v>
      </c>
      <c r="BJ131" s="12" t="s">
        <v>72</v>
      </c>
      <c r="BK131" s="205">
        <f>ROUND(I131*H131,2)</f>
        <v>0</v>
      </c>
      <c r="BL131" s="12" t="s">
        <v>118</v>
      </c>
      <c r="BM131" s="12" t="s">
        <v>232</v>
      </c>
    </row>
    <row r="132" s="1" customFormat="1">
      <c r="B132" s="33"/>
      <c r="C132" s="34"/>
      <c r="D132" s="206" t="s">
        <v>135</v>
      </c>
      <c r="E132" s="34"/>
      <c r="F132" s="207" t="s">
        <v>166</v>
      </c>
      <c r="G132" s="34"/>
      <c r="H132" s="34"/>
      <c r="I132" s="120"/>
      <c r="J132" s="34"/>
      <c r="K132" s="34"/>
      <c r="L132" s="38"/>
      <c r="M132" s="208"/>
      <c r="N132" s="74"/>
      <c r="O132" s="74"/>
      <c r="P132" s="74"/>
      <c r="Q132" s="74"/>
      <c r="R132" s="74"/>
      <c r="S132" s="74"/>
      <c r="T132" s="75"/>
      <c r="AT132" s="12" t="s">
        <v>135</v>
      </c>
      <c r="AU132" s="12" t="s">
        <v>74</v>
      </c>
    </row>
    <row r="133" s="1" customFormat="1" ht="16.5" customHeight="1">
      <c r="B133" s="33"/>
      <c r="C133" s="194" t="s">
        <v>233</v>
      </c>
      <c r="D133" s="194" t="s">
        <v>114</v>
      </c>
      <c r="E133" s="195" t="s">
        <v>234</v>
      </c>
      <c r="F133" s="196" t="s">
        <v>235</v>
      </c>
      <c r="G133" s="197" t="s">
        <v>132</v>
      </c>
      <c r="H133" s="198">
        <v>4</v>
      </c>
      <c r="I133" s="199"/>
      <c r="J133" s="200">
        <f>ROUND(I133*H133,2)</f>
        <v>0</v>
      </c>
      <c r="K133" s="196" t="s">
        <v>1</v>
      </c>
      <c r="L133" s="38"/>
      <c r="M133" s="201" t="s">
        <v>1</v>
      </c>
      <c r="N133" s="202" t="s">
        <v>38</v>
      </c>
      <c r="O133" s="74"/>
      <c r="P133" s="203">
        <f>O133*H133</f>
        <v>0</v>
      </c>
      <c r="Q133" s="203">
        <v>0</v>
      </c>
      <c r="R133" s="203">
        <f>Q133*H133</f>
        <v>0</v>
      </c>
      <c r="S133" s="203">
        <v>0</v>
      </c>
      <c r="T133" s="204">
        <f>S133*H133</f>
        <v>0</v>
      </c>
      <c r="AR133" s="12" t="s">
        <v>118</v>
      </c>
      <c r="AT133" s="12" t="s">
        <v>114</v>
      </c>
      <c r="AU133" s="12" t="s">
        <v>74</v>
      </c>
      <c r="AY133" s="12" t="s">
        <v>108</v>
      </c>
      <c r="BE133" s="205">
        <f>IF(N133="základní",J133,0)</f>
        <v>0</v>
      </c>
      <c r="BF133" s="205">
        <f>IF(N133="snížená",J133,0)</f>
        <v>0</v>
      </c>
      <c r="BG133" s="205">
        <f>IF(N133="zákl. přenesená",J133,0)</f>
        <v>0</v>
      </c>
      <c r="BH133" s="205">
        <f>IF(N133="sníž. přenesená",J133,0)</f>
        <v>0</v>
      </c>
      <c r="BI133" s="205">
        <f>IF(N133="nulová",J133,0)</f>
        <v>0</v>
      </c>
      <c r="BJ133" s="12" t="s">
        <v>72</v>
      </c>
      <c r="BK133" s="205">
        <f>ROUND(I133*H133,2)</f>
        <v>0</v>
      </c>
      <c r="BL133" s="12" t="s">
        <v>118</v>
      </c>
      <c r="BM133" s="12" t="s">
        <v>236</v>
      </c>
    </row>
    <row r="134" s="1" customFormat="1">
      <c r="B134" s="33"/>
      <c r="C134" s="34"/>
      <c r="D134" s="206" t="s">
        <v>135</v>
      </c>
      <c r="E134" s="34"/>
      <c r="F134" s="207" t="s">
        <v>166</v>
      </c>
      <c r="G134" s="34"/>
      <c r="H134" s="34"/>
      <c r="I134" s="120"/>
      <c r="J134" s="34"/>
      <c r="K134" s="34"/>
      <c r="L134" s="38"/>
      <c r="M134" s="208"/>
      <c r="N134" s="74"/>
      <c r="O134" s="74"/>
      <c r="P134" s="74"/>
      <c r="Q134" s="74"/>
      <c r="R134" s="74"/>
      <c r="S134" s="74"/>
      <c r="T134" s="75"/>
      <c r="AT134" s="12" t="s">
        <v>135</v>
      </c>
      <c r="AU134" s="12" t="s">
        <v>74</v>
      </c>
    </row>
    <row r="135" s="1" customFormat="1" ht="16.5" customHeight="1">
      <c r="B135" s="33"/>
      <c r="C135" s="194" t="s">
        <v>237</v>
      </c>
      <c r="D135" s="194" t="s">
        <v>114</v>
      </c>
      <c r="E135" s="195" t="s">
        <v>238</v>
      </c>
      <c r="F135" s="196" t="s">
        <v>239</v>
      </c>
      <c r="G135" s="197" t="s">
        <v>180</v>
      </c>
      <c r="H135" s="198">
        <v>2</v>
      </c>
      <c r="I135" s="199"/>
      <c r="J135" s="200">
        <f>ROUND(I135*H135,2)</f>
        <v>0</v>
      </c>
      <c r="K135" s="196" t="s">
        <v>133</v>
      </c>
      <c r="L135" s="38"/>
      <c r="M135" s="201" t="s">
        <v>1</v>
      </c>
      <c r="N135" s="202" t="s">
        <v>38</v>
      </c>
      <c r="O135" s="74"/>
      <c r="P135" s="203">
        <f>O135*H135</f>
        <v>0</v>
      </c>
      <c r="Q135" s="203">
        <v>0.0035300000000000002</v>
      </c>
      <c r="R135" s="203">
        <f>Q135*H135</f>
        <v>0.0070600000000000003</v>
      </c>
      <c r="S135" s="203">
        <v>0</v>
      </c>
      <c r="T135" s="204">
        <f>S135*H135</f>
        <v>0</v>
      </c>
      <c r="AR135" s="12" t="s">
        <v>118</v>
      </c>
      <c r="AT135" s="12" t="s">
        <v>114</v>
      </c>
      <c r="AU135" s="12" t="s">
        <v>74</v>
      </c>
      <c r="AY135" s="12" t="s">
        <v>108</v>
      </c>
      <c r="BE135" s="205">
        <f>IF(N135="základní",J135,0)</f>
        <v>0</v>
      </c>
      <c r="BF135" s="205">
        <f>IF(N135="snížená",J135,0)</f>
        <v>0</v>
      </c>
      <c r="BG135" s="205">
        <f>IF(N135="zákl. přenesená",J135,0)</f>
        <v>0</v>
      </c>
      <c r="BH135" s="205">
        <f>IF(N135="sníž. přenesená",J135,0)</f>
        <v>0</v>
      </c>
      <c r="BI135" s="205">
        <f>IF(N135="nulová",J135,0)</f>
        <v>0</v>
      </c>
      <c r="BJ135" s="12" t="s">
        <v>72</v>
      </c>
      <c r="BK135" s="205">
        <f>ROUND(I135*H135,2)</f>
        <v>0</v>
      </c>
      <c r="BL135" s="12" t="s">
        <v>118</v>
      </c>
      <c r="BM135" s="12" t="s">
        <v>240</v>
      </c>
    </row>
    <row r="136" s="1" customFormat="1" ht="16.5" customHeight="1">
      <c r="B136" s="33"/>
      <c r="C136" s="194" t="s">
        <v>241</v>
      </c>
      <c r="D136" s="194" t="s">
        <v>114</v>
      </c>
      <c r="E136" s="195" t="s">
        <v>242</v>
      </c>
      <c r="F136" s="196" t="s">
        <v>243</v>
      </c>
      <c r="G136" s="197" t="s">
        <v>244</v>
      </c>
      <c r="H136" s="198">
        <v>0.189</v>
      </c>
      <c r="I136" s="199"/>
      <c r="J136" s="200">
        <f>ROUND(I136*H136,2)</f>
        <v>0</v>
      </c>
      <c r="K136" s="196" t="s">
        <v>133</v>
      </c>
      <c r="L136" s="38"/>
      <c r="M136" s="201" t="s">
        <v>1</v>
      </c>
      <c r="N136" s="202" t="s">
        <v>38</v>
      </c>
      <c r="O136" s="74"/>
      <c r="P136" s="203">
        <f>O136*H136</f>
        <v>0</v>
      </c>
      <c r="Q136" s="203">
        <v>0</v>
      </c>
      <c r="R136" s="203">
        <f>Q136*H136</f>
        <v>0</v>
      </c>
      <c r="S136" s="203">
        <v>0</v>
      </c>
      <c r="T136" s="204">
        <f>S136*H136</f>
        <v>0</v>
      </c>
      <c r="AR136" s="12" t="s">
        <v>118</v>
      </c>
      <c r="AT136" s="12" t="s">
        <v>114</v>
      </c>
      <c r="AU136" s="12" t="s">
        <v>74</v>
      </c>
      <c r="AY136" s="12" t="s">
        <v>108</v>
      </c>
      <c r="BE136" s="205">
        <f>IF(N136="základní",J136,0)</f>
        <v>0</v>
      </c>
      <c r="BF136" s="205">
        <f>IF(N136="snížená",J136,0)</f>
        <v>0</v>
      </c>
      <c r="BG136" s="205">
        <f>IF(N136="zákl. přenesená",J136,0)</f>
        <v>0</v>
      </c>
      <c r="BH136" s="205">
        <f>IF(N136="sníž. přenesená",J136,0)</f>
        <v>0</v>
      </c>
      <c r="BI136" s="205">
        <f>IF(N136="nulová",J136,0)</f>
        <v>0</v>
      </c>
      <c r="BJ136" s="12" t="s">
        <v>72</v>
      </c>
      <c r="BK136" s="205">
        <f>ROUND(I136*H136,2)</f>
        <v>0</v>
      </c>
      <c r="BL136" s="12" t="s">
        <v>118</v>
      </c>
      <c r="BM136" s="12" t="s">
        <v>245</v>
      </c>
    </row>
    <row r="137" s="10" customFormat="1" ht="22.8" customHeight="1">
      <c r="B137" s="178"/>
      <c r="C137" s="179"/>
      <c r="D137" s="180" t="s">
        <v>66</v>
      </c>
      <c r="E137" s="192" t="s">
        <v>246</v>
      </c>
      <c r="F137" s="192" t="s">
        <v>247</v>
      </c>
      <c r="G137" s="179"/>
      <c r="H137" s="179"/>
      <c r="I137" s="182"/>
      <c r="J137" s="193">
        <f>BK137</f>
        <v>0</v>
      </c>
      <c r="K137" s="179"/>
      <c r="L137" s="184"/>
      <c r="M137" s="185"/>
      <c r="N137" s="186"/>
      <c r="O137" s="186"/>
      <c r="P137" s="187">
        <f>SUM(P138:P192)</f>
        <v>0</v>
      </c>
      <c r="Q137" s="186"/>
      <c r="R137" s="187">
        <f>SUM(R138:R192)</f>
        <v>0.30387999999999993</v>
      </c>
      <c r="S137" s="186"/>
      <c r="T137" s="188">
        <f>SUM(T138:T192)</f>
        <v>0</v>
      </c>
      <c r="AR137" s="189" t="s">
        <v>74</v>
      </c>
      <c r="AT137" s="190" t="s">
        <v>66</v>
      </c>
      <c r="AU137" s="190" t="s">
        <v>72</v>
      </c>
      <c r="AY137" s="189" t="s">
        <v>108</v>
      </c>
      <c r="BK137" s="191">
        <f>SUM(BK138:BK192)</f>
        <v>0</v>
      </c>
    </row>
    <row r="138" s="1" customFormat="1" ht="16.5" customHeight="1">
      <c r="B138" s="33"/>
      <c r="C138" s="194" t="s">
        <v>248</v>
      </c>
      <c r="D138" s="194" t="s">
        <v>114</v>
      </c>
      <c r="E138" s="195" t="s">
        <v>249</v>
      </c>
      <c r="F138" s="196" t="s">
        <v>250</v>
      </c>
      <c r="G138" s="197" t="s">
        <v>117</v>
      </c>
      <c r="H138" s="198">
        <v>32</v>
      </c>
      <c r="I138" s="199"/>
      <c r="J138" s="200">
        <f>ROUND(I138*H138,2)</f>
        <v>0</v>
      </c>
      <c r="K138" s="196" t="s">
        <v>1</v>
      </c>
      <c r="L138" s="38"/>
      <c r="M138" s="201" t="s">
        <v>1</v>
      </c>
      <c r="N138" s="202" t="s">
        <v>38</v>
      </c>
      <c r="O138" s="74"/>
      <c r="P138" s="203">
        <f>O138*H138</f>
        <v>0</v>
      </c>
      <c r="Q138" s="203">
        <v>0</v>
      </c>
      <c r="R138" s="203">
        <f>Q138*H138</f>
        <v>0</v>
      </c>
      <c r="S138" s="203">
        <v>0</v>
      </c>
      <c r="T138" s="204">
        <f>S138*H138</f>
        <v>0</v>
      </c>
      <c r="AR138" s="12" t="s">
        <v>118</v>
      </c>
      <c r="AT138" s="12" t="s">
        <v>114</v>
      </c>
      <c r="AU138" s="12" t="s">
        <v>74</v>
      </c>
      <c r="AY138" s="12" t="s">
        <v>108</v>
      </c>
      <c r="BE138" s="205">
        <f>IF(N138="základní",J138,0)</f>
        <v>0</v>
      </c>
      <c r="BF138" s="205">
        <f>IF(N138="snížená",J138,0)</f>
        <v>0</v>
      </c>
      <c r="BG138" s="205">
        <f>IF(N138="zákl. přenesená",J138,0)</f>
        <v>0</v>
      </c>
      <c r="BH138" s="205">
        <f>IF(N138="sníž. přenesená",J138,0)</f>
        <v>0</v>
      </c>
      <c r="BI138" s="205">
        <f>IF(N138="nulová",J138,0)</f>
        <v>0</v>
      </c>
      <c r="BJ138" s="12" t="s">
        <v>72</v>
      </c>
      <c r="BK138" s="205">
        <f>ROUND(I138*H138,2)</f>
        <v>0</v>
      </c>
      <c r="BL138" s="12" t="s">
        <v>118</v>
      </c>
      <c r="BM138" s="12" t="s">
        <v>251</v>
      </c>
    </row>
    <row r="139" s="1" customFormat="1" ht="16.5" customHeight="1">
      <c r="B139" s="33"/>
      <c r="C139" s="194" t="s">
        <v>252</v>
      </c>
      <c r="D139" s="194" t="s">
        <v>114</v>
      </c>
      <c r="E139" s="195" t="s">
        <v>126</v>
      </c>
      <c r="F139" s="196" t="s">
        <v>127</v>
      </c>
      <c r="G139" s="197" t="s">
        <v>117</v>
      </c>
      <c r="H139" s="198">
        <v>30</v>
      </c>
      <c r="I139" s="199"/>
      <c r="J139" s="200">
        <f>ROUND(I139*H139,2)</f>
        <v>0</v>
      </c>
      <c r="K139" s="196" t="s">
        <v>1</v>
      </c>
      <c r="L139" s="38"/>
      <c r="M139" s="201" t="s">
        <v>1</v>
      </c>
      <c r="N139" s="202" t="s">
        <v>38</v>
      </c>
      <c r="O139" s="74"/>
      <c r="P139" s="203">
        <f>O139*H139</f>
        <v>0</v>
      </c>
      <c r="Q139" s="203">
        <v>0</v>
      </c>
      <c r="R139" s="203">
        <f>Q139*H139</f>
        <v>0</v>
      </c>
      <c r="S139" s="203">
        <v>0</v>
      </c>
      <c r="T139" s="204">
        <f>S139*H139</f>
        <v>0</v>
      </c>
      <c r="AR139" s="12" t="s">
        <v>118</v>
      </c>
      <c r="AT139" s="12" t="s">
        <v>114</v>
      </c>
      <c r="AU139" s="12" t="s">
        <v>74</v>
      </c>
      <c r="AY139" s="12" t="s">
        <v>108</v>
      </c>
      <c r="BE139" s="205">
        <f>IF(N139="základní",J139,0)</f>
        <v>0</v>
      </c>
      <c r="BF139" s="205">
        <f>IF(N139="snížená",J139,0)</f>
        <v>0</v>
      </c>
      <c r="BG139" s="205">
        <f>IF(N139="zákl. přenesená",J139,0)</f>
        <v>0</v>
      </c>
      <c r="BH139" s="205">
        <f>IF(N139="sníž. přenesená",J139,0)</f>
        <v>0</v>
      </c>
      <c r="BI139" s="205">
        <f>IF(N139="nulová",J139,0)</f>
        <v>0</v>
      </c>
      <c r="BJ139" s="12" t="s">
        <v>72</v>
      </c>
      <c r="BK139" s="205">
        <f>ROUND(I139*H139,2)</f>
        <v>0</v>
      </c>
      <c r="BL139" s="12" t="s">
        <v>118</v>
      </c>
      <c r="BM139" s="12" t="s">
        <v>253</v>
      </c>
    </row>
    <row r="140" s="1" customFormat="1" ht="16.5" customHeight="1">
      <c r="B140" s="33"/>
      <c r="C140" s="209" t="s">
        <v>254</v>
      </c>
      <c r="D140" s="209" t="s">
        <v>255</v>
      </c>
      <c r="E140" s="210" t="s">
        <v>256</v>
      </c>
      <c r="F140" s="211" t="s">
        <v>257</v>
      </c>
      <c r="G140" s="212" t="s">
        <v>180</v>
      </c>
      <c r="H140" s="213">
        <v>4</v>
      </c>
      <c r="I140" s="214"/>
      <c r="J140" s="215">
        <f>ROUND(I140*H140,2)</f>
        <v>0</v>
      </c>
      <c r="K140" s="211" t="s">
        <v>133</v>
      </c>
      <c r="L140" s="216"/>
      <c r="M140" s="217" t="s">
        <v>1</v>
      </c>
      <c r="N140" s="218" t="s">
        <v>38</v>
      </c>
      <c r="O140" s="74"/>
      <c r="P140" s="203">
        <f>O140*H140</f>
        <v>0</v>
      </c>
      <c r="Q140" s="203">
        <v>0.00029999999999999997</v>
      </c>
      <c r="R140" s="203">
        <f>Q140*H140</f>
        <v>0.0011999999999999999</v>
      </c>
      <c r="S140" s="203">
        <v>0</v>
      </c>
      <c r="T140" s="204">
        <f>S140*H140</f>
        <v>0</v>
      </c>
      <c r="AR140" s="12" t="s">
        <v>258</v>
      </c>
      <c r="AT140" s="12" t="s">
        <v>255</v>
      </c>
      <c r="AU140" s="12" t="s">
        <v>74</v>
      </c>
      <c r="AY140" s="12" t="s">
        <v>108</v>
      </c>
      <c r="BE140" s="205">
        <f>IF(N140="základní",J140,0)</f>
        <v>0</v>
      </c>
      <c r="BF140" s="205">
        <f>IF(N140="snížená",J140,0)</f>
        <v>0</v>
      </c>
      <c r="BG140" s="205">
        <f>IF(N140="zákl. přenesená",J140,0)</f>
        <v>0</v>
      </c>
      <c r="BH140" s="205">
        <f>IF(N140="sníž. přenesená",J140,0)</f>
        <v>0</v>
      </c>
      <c r="BI140" s="205">
        <f>IF(N140="nulová",J140,0)</f>
        <v>0</v>
      </c>
      <c r="BJ140" s="12" t="s">
        <v>72</v>
      </c>
      <c r="BK140" s="205">
        <f>ROUND(I140*H140,2)</f>
        <v>0</v>
      </c>
      <c r="BL140" s="12" t="s">
        <v>118</v>
      </c>
      <c r="BM140" s="12" t="s">
        <v>259</v>
      </c>
    </row>
    <row r="141" s="1" customFormat="1" ht="16.5" customHeight="1">
      <c r="B141" s="33"/>
      <c r="C141" s="194" t="s">
        <v>260</v>
      </c>
      <c r="D141" s="194" t="s">
        <v>114</v>
      </c>
      <c r="E141" s="195" t="s">
        <v>261</v>
      </c>
      <c r="F141" s="196" t="s">
        <v>262</v>
      </c>
      <c r="G141" s="197" t="s">
        <v>132</v>
      </c>
      <c r="H141" s="198">
        <v>30</v>
      </c>
      <c r="I141" s="199"/>
      <c r="J141" s="200">
        <f>ROUND(I141*H141,2)</f>
        <v>0</v>
      </c>
      <c r="K141" s="196" t="s">
        <v>133</v>
      </c>
      <c r="L141" s="38"/>
      <c r="M141" s="201" t="s">
        <v>1</v>
      </c>
      <c r="N141" s="202" t="s">
        <v>38</v>
      </c>
      <c r="O141" s="74"/>
      <c r="P141" s="203">
        <f>O141*H141</f>
        <v>0</v>
      </c>
      <c r="Q141" s="203">
        <v>0.00066</v>
      </c>
      <c r="R141" s="203">
        <f>Q141*H141</f>
        <v>0.019799999999999998</v>
      </c>
      <c r="S141" s="203">
        <v>0</v>
      </c>
      <c r="T141" s="204">
        <f>S141*H141</f>
        <v>0</v>
      </c>
      <c r="AR141" s="12" t="s">
        <v>118</v>
      </c>
      <c r="AT141" s="12" t="s">
        <v>114</v>
      </c>
      <c r="AU141" s="12" t="s">
        <v>74</v>
      </c>
      <c r="AY141" s="12" t="s">
        <v>108</v>
      </c>
      <c r="BE141" s="205">
        <f>IF(N141="základní",J141,0)</f>
        <v>0</v>
      </c>
      <c r="BF141" s="205">
        <f>IF(N141="snížená",J141,0)</f>
        <v>0</v>
      </c>
      <c r="BG141" s="205">
        <f>IF(N141="zákl. přenesená",J141,0)</f>
        <v>0</v>
      </c>
      <c r="BH141" s="205">
        <f>IF(N141="sníž. přenesená",J141,0)</f>
        <v>0</v>
      </c>
      <c r="BI141" s="205">
        <f>IF(N141="nulová",J141,0)</f>
        <v>0</v>
      </c>
      <c r="BJ141" s="12" t="s">
        <v>72</v>
      </c>
      <c r="BK141" s="205">
        <f>ROUND(I141*H141,2)</f>
        <v>0</v>
      </c>
      <c r="BL141" s="12" t="s">
        <v>118</v>
      </c>
      <c r="BM141" s="12" t="s">
        <v>263</v>
      </c>
    </row>
    <row r="142" s="1" customFormat="1">
      <c r="B142" s="33"/>
      <c r="C142" s="34"/>
      <c r="D142" s="206" t="s">
        <v>135</v>
      </c>
      <c r="E142" s="34"/>
      <c r="F142" s="207" t="s">
        <v>264</v>
      </c>
      <c r="G142" s="34"/>
      <c r="H142" s="34"/>
      <c r="I142" s="120"/>
      <c r="J142" s="34"/>
      <c r="K142" s="34"/>
      <c r="L142" s="38"/>
      <c r="M142" s="208"/>
      <c r="N142" s="74"/>
      <c r="O142" s="74"/>
      <c r="P142" s="74"/>
      <c r="Q142" s="74"/>
      <c r="R142" s="74"/>
      <c r="S142" s="74"/>
      <c r="T142" s="75"/>
      <c r="AT142" s="12" t="s">
        <v>135</v>
      </c>
      <c r="AU142" s="12" t="s">
        <v>74</v>
      </c>
    </row>
    <row r="143" s="1" customFormat="1" ht="16.5" customHeight="1">
      <c r="B143" s="33"/>
      <c r="C143" s="194" t="s">
        <v>265</v>
      </c>
      <c r="D143" s="194" t="s">
        <v>114</v>
      </c>
      <c r="E143" s="195" t="s">
        <v>266</v>
      </c>
      <c r="F143" s="196" t="s">
        <v>267</v>
      </c>
      <c r="G143" s="197" t="s">
        <v>132</v>
      </c>
      <c r="H143" s="198">
        <v>34</v>
      </c>
      <c r="I143" s="199"/>
      <c r="J143" s="200">
        <f>ROUND(I143*H143,2)</f>
        <v>0</v>
      </c>
      <c r="K143" s="196" t="s">
        <v>133</v>
      </c>
      <c r="L143" s="38"/>
      <c r="M143" s="201" t="s">
        <v>1</v>
      </c>
      <c r="N143" s="202" t="s">
        <v>38</v>
      </c>
      <c r="O143" s="74"/>
      <c r="P143" s="203">
        <f>O143*H143</f>
        <v>0</v>
      </c>
      <c r="Q143" s="203">
        <v>0.00091</v>
      </c>
      <c r="R143" s="203">
        <f>Q143*H143</f>
        <v>0.030939999999999999</v>
      </c>
      <c r="S143" s="203">
        <v>0</v>
      </c>
      <c r="T143" s="204">
        <f>S143*H143</f>
        <v>0</v>
      </c>
      <c r="AR143" s="12" t="s">
        <v>118</v>
      </c>
      <c r="AT143" s="12" t="s">
        <v>114</v>
      </c>
      <c r="AU143" s="12" t="s">
        <v>74</v>
      </c>
      <c r="AY143" s="12" t="s">
        <v>108</v>
      </c>
      <c r="BE143" s="205">
        <f>IF(N143="základní",J143,0)</f>
        <v>0</v>
      </c>
      <c r="BF143" s="205">
        <f>IF(N143="snížená",J143,0)</f>
        <v>0</v>
      </c>
      <c r="BG143" s="205">
        <f>IF(N143="zákl. přenesená",J143,0)</f>
        <v>0</v>
      </c>
      <c r="BH143" s="205">
        <f>IF(N143="sníž. přenesená",J143,0)</f>
        <v>0</v>
      </c>
      <c r="BI143" s="205">
        <f>IF(N143="nulová",J143,0)</f>
        <v>0</v>
      </c>
      <c r="BJ143" s="12" t="s">
        <v>72</v>
      </c>
      <c r="BK143" s="205">
        <f>ROUND(I143*H143,2)</f>
        <v>0</v>
      </c>
      <c r="BL143" s="12" t="s">
        <v>118</v>
      </c>
      <c r="BM143" s="12" t="s">
        <v>268</v>
      </c>
    </row>
    <row r="144" s="1" customFormat="1">
      <c r="B144" s="33"/>
      <c r="C144" s="34"/>
      <c r="D144" s="206" t="s">
        <v>135</v>
      </c>
      <c r="E144" s="34"/>
      <c r="F144" s="207" t="s">
        <v>269</v>
      </c>
      <c r="G144" s="34"/>
      <c r="H144" s="34"/>
      <c r="I144" s="120"/>
      <c r="J144" s="34"/>
      <c r="K144" s="34"/>
      <c r="L144" s="38"/>
      <c r="M144" s="208"/>
      <c r="N144" s="74"/>
      <c r="O144" s="74"/>
      <c r="P144" s="74"/>
      <c r="Q144" s="74"/>
      <c r="R144" s="74"/>
      <c r="S144" s="74"/>
      <c r="T144" s="75"/>
      <c r="AT144" s="12" t="s">
        <v>135</v>
      </c>
      <c r="AU144" s="12" t="s">
        <v>74</v>
      </c>
    </row>
    <row r="145" s="1" customFormat="1" ht="16.5" customHeight="1">
      <c r="B145" s="33"/>
      <c r="C145" s="194" t="s">
        <v>270</v>
      </c>
      <c r="D145" s="194" t="s">
        <v>114</v>
      </c>
      <c r="E145" s="195" t="s">
        <v>271</v>
      </c>
      <c r="F145" s="196" t="s">
        <v>272</v>
      </c>
      <c r="G145" s="197" t="s">
        <v>132</v>
      </c>
      <c r="H145" s="198">
        <v>21</v>
      </c>
      <c r="I145" s="199"/>
      <c r="J145" s="200">
        <f>ROUND(I145*H145,2)</f>
        <v>0</v>
      </c>
      <c r="K145" s="196" t="s">
        <v>133</v>
      </c>
      <c r="L145" s="38"/>
      <c r="M145" s="201" t="s">
        <v>1</v>
      </c>
      <c r="N145" s="202" t="s">
        <v>38</v>
      </c>
      <c r="O145" s="74"/>
      <c r="P145" s="203">
        <f>O145*H145</f>
        <v>0</v>
      </c>
      <c r="Q145" s="203">
        <v>0.0011900000000000001</v>
      </c>
      <c r="R145" s="203">
        <f>Q145*H145</f>
        <v>0.024990000000000002</v>
      </c>
      <c r="S145" s="203">
        <v>0</v>
      </c>
      <c r="T145" s="204">
        <f>S145*H145</f>
        <v>0</v>
      </c>
      <c r="AR145" s="12" t="s">
        <v>118</v>
      </c>
      <c r="AT145" s="12" t="s">
        <v>114</v>
      </c>
      <c r="AU145" s="12" t="s">
        <v>74</v>
      </c>
      <c r="AY145" s="12" t="s">
        <v>108</v>
      </c>
      <c r="BE145" s="205">
        <f>IF(N145="základní",J145,0)</f>
        <v>0</v>
      </c>
      <c r="BF145" s="205">
        <f>IF(N145="snížená",J145,0)</f>
        <v>0</v>
      </c>
      <c r="BG145" s="205">
        <f>IF(N145="zákl. přenesená",J145,0)</f>
        <v>0</v>
      </c>
      <c r="BH145" s="205">
        <f>IF(N145="sníž. přenesená",J145,0)</f>
        <v>0</v>
      </c>
      <c r="BI145" s="205">
        <f>IF(N145="nulová",J145,0)</f>
        <v>0</v>
      </c>
      <c r="BJ145" s="12" t="s">
        <v>72</v>
      </c>
      <c r="BK145" s="205">
        <f>ROUND(I145*H145,2)</f>
        <v>0</v>
      </c>
      <c r="BL145" s="12" t="s">
        <v>118</v>
      </c>
      <c r="BM145" s="12" t="s">
        <v>273</v>
      </c>
    </row>
    <row r="146" s="1" customFormat="1">
      <c r="B146" s="33"/>
      <c r="C146" s="34"/>
      <c r="D146" s="206" t="s">
        <v>135</v>
      </c>
      <c r="E146" s="34"/>
      <c r="F146" s="207" t="s">
        <v>274</v>
      </c>
      <c r="G146" s="34"/>
      <c r="H146" s="34"/>
      <c r="I146" s="120"/>
      <c r="J146" s="34"/>
      <c r="K146" s="34"/>
      <c r="L146" s="38"/>
      <c r="M146" s="208"/>
      <c r="N146" s="74"/>
      <c r="O146" s="74"/>
      <c r="P146" s="74"/>
      <c r="Q146" s="74"/>
      <c r="R146" s="74"/>
      <c r="S146" s="74"/>
      <c r="T146" s="75"/>
      <c r="AT146" s="12" t="s">
        <v>135</v>
      </c>
      <c r="AU146" s="12" t="s">
        <v>74</v>
      </c>
    </row>
    <row r="147" s="1" customFormat="1" ht="16.5" customHeight="1">
      <c r="B147" s="33"/>
      <c r="C147" s="194" t="s">
        <v>275</v>
      </c>
      <c r="D147" s="194" t="s">
        <v>114</v>
      </c>
      <c r="E147" s="195" t="s">
        <v>276</v>
      </c>
      <c r="F147" s="196" t="s">
        <v>277</v>
      </c>
      <c r="G147" s="197" t="s">
        <v>132</v>
      </c>
      <c r="H147" s="198">
        <v>25</v>
      </c>
      <c r="I147" s="199"/>
      <c r="J147" s="200">
        <f>ROUND(I147*H147,2)</f>
        <v>0</v>
      </c>
      <c r="K147" s="196" t="s">
        <v>133</v>
      </c>
      <c r="L147" s="38"/>
      <c r="M147" s="201" t="s">
        <v>1</v>
      </c>
      <c r="N147" s="202" t="s">
        <v>38</v>
      </c>
      <c r="O147" s="74"/>
      <c r="P147" s="203">
        <f>O147*H147</f>
        <v>0</v>
      </c>
      <c r="Q147" s="203">
        <v>0.0025200000000000001</v>
      </c>
      <c r="R147" s="203">
        <f>Q147*H147</f>
        <v>0.063</v>
      </c>
      <c r="S147" s="203">
        <v>0</v>
      </c>
      <c r="T147" s="204">
        <f>S147*H147</f>
        <v>0</v>
      </c>
      <c r="AR147" s="12" t="s">
        <v>118</v>
      </c>
      <c r="AT147" s="12" t="s">
        <v>114</v>
      </c>
      <c r="AU147" s="12" t="s">
        <v>74</v>
      </c>
      <c r="AY147" s="12" t="s">
        <v>108</v>
      </c>
      <c r="BE147" s="205">
        <f>IF(N147="základní",J147,0)</f>
        <v>0</v>
      </c>
      <c r="BF147" s="205">
        <f>IF(N147="snížená",J147,0)</f>
        <v>0</v>
      </c>
      <c r="BG147" s="205">
        <f>IF(N147="zákl. přenesená",J147,0)</f>
        <v>0</v>
      </c>
      <c r="BH147" s="205">
        <f>IF(N147="sníž. přenesená",J147,0)</f>
        <v>0</v>
      </c>
      <c r="BI147" s="205">
        <f>IF(N147="nulová",J147,0)</f>
        <v>0</v>
      </c>
      <c r="BJ147" s="12" t="s">
        <v>72</v>
      </c>
      <c r="BK147" s="205">
        <f>ROUND(I147*H147,2)</f>
        <v>0</v>
      </c>
      <c r="BL147" s="12" t="s">
        <v>118</v>
      </c>
      <c r="BM147" s="12" t="s">
        <v>278</v>
      </c>
    </row>
    <row r="148" s="1" customFormat="1">
      <c r="B148" s="33"/>
      <c r="C148" s="34"/>
      <c r="D148" s="206" t="s">
        <v>135</v>
      </c>
      <c r="E148" s="34"/>
      <c r="F148" s="207" t="s">
        <v>279</v>
      </c>
      <c r="G148" s="34"/>
      <c r="H148" s="34"/>
      <c r="I148" s="120"/>
      <c r="J148" s="34"/>
      <c r="K148" s="34"/>
      <c r="L148" s="38"/>
      <c r="M148" s="208"/>
      <c r="N148" s="74"/>
      <c r="O148" s="74"/>
      <c r="P148" s="74"/>
      <c r="Q148" s="74"/>
      <c r="R148" s="74"/>
      <c r="S148" s="74"/>
      <c r="T148" s="75"/>
      <c r="AT148" s="12" t="s">
        <v>135</v>
      </c>
      <c r="AU148" s="12" t="s">
        <v>74</v>
      </c>
    </row>
    <row r="149" s="1" customFormat="1" ht="16.5" customHeight="1">
      <c r="B149" s="33"/>
      <c r="C149" s="194" t="s">
        <v>280</v>
      </c>
      <c r="D149" s="194" t="s">
        <v>114</v>
      </c>
      <c r="E149" s="195" t="s">
        <v>281</v>
      </c>
      <c r="F149" s="196" t="s">
        <v>282</v>
      </c>
      <c r="G149" s="197" t="s">
        <v>132</v>
      </c>
      <c r="H149" s="198">
        <v>6</v>
      </c>
      <c r="I149" s="199"/>
      <c r="J149" s="200">
        <f>ROUND(I149*H149,2)</f>
        <v>0</v>
      </c>
      <c r="K149" s="196" t="s">
        <v>133</v>
      </c>
      <c r="L149" s="38"/>
      <c r="M149" s="201" t="s">
        <v>1</v>
      </c>
      <c r="N149" s="202" t="s">
        <v>38</v>
      </c>
      <c r="O149" s="74"/>
      <c r="P149" s="203">
        <f>O149*H149</f>
        <v>0</v>
      </c>
      <c r="Q149" s="203">
        <v>0.0035000000000000001</v>
      </c>
      <c r="R149" s="203">
        <f>Q149*H149</f>
        <v>0.021000000000000001</v>
      </c>
      <c r="S149" s="203">
        <v>0</v>
      </c>
      <c r="T149" s="204">
        <f>S149*H149</f>
        <v>0</v>
      </c>
      <c r="AR149" s="12" t="s">
        <v>118</v>
      </c>
      <c r="AT149" s="12" t="s">
        <v>114</v>
      </c>
      <c r="AU149" s="12" t="s">
        <v>74</v>
      </c>
      <c r="AY149" s="12" t="s">
        <v>108</v>
      </c>
      <c r="BE149" s="205">
        <f>IF(N149="základní",J149,0)</f>
        <v>0</v>
      </c>
      <c r="BF149" s="205">
        <f>IF(N149="snížená",J149,0)</f>
        <v>0</v>
      </c>
      <c r="BG149" s="205">
        <f>IF(N149="zákl. přenesená",J149,0)</f>
        <v>0</v>
      </c>
      <c r="BH149" s="205">
        <f>IF(N149="sníž. přenesená",J149,0)</f>
        <v>0</v>
      </c>
      <c r="BI149" s="205">
        <f>IF(N149="nulová",J149,0)</f>
        <v>0</v>
      </c>
      <c r="BJ149" s="12" t="s">
        <v>72</v>
      </c>
      <c r="BK149" s="205">
        <f>ROUND(I149*H149,2)</f>
        <v>0</v>
      </c>
      <c r="BL149" s="12" t="s">
        <v>118</v>
      </c>
      <c r="BM149" s="12" t="s">
        <v>283</v>
      </c>
    </row>
    <row r="150" s="1" customFormat="1">
      <c r="B150" s="33"/>
      <c r="C150" s="34"/>
      <c r="D150" s="206" t="s">
        <v>135</v>
      </c>
      <c r="E150" s="34"/>
      <c r="F150" s="207" t="s">
        <v>284</v>
      </c>
      <c r="G150" s="34"/>
      <c r="H150" s="34"/>
      <c r="I150" s="120"/>
      <c r="J150" s="34"/>
      <c r="K150" s="34"/>
      <c r="L150" s="38"/>
      <c r="M150" s="208"/>
      <c r="N150" s="74"/>
      <c r="O150" s="74"/>
      <c r="P150" s="74"/>
      <c r="Q150" s="74"/>
      <c r="R150" s="74"/>
      <c r="S150" s="74"/>
      <c r="T150" s="75"/>
      <c r="AT150" s="12" t="s">
        <v>135</v>
      </c>
      <c r="AU150" s="12" t="s">
        <v>74</v>
      </c>
    </row>
    <row r="151" s="1" customFormat="1" ht="16.5" customHeight="1">
      <c r="B151" s="33"/>
      <c r="C151" s="194" t="s">
        <v>285</v>
      </c>
      <c r="D151" s="194" t="s">
        <v>114</v>
      </c>
      <c r="E151" s="195" t="s">
        <v>286</v>
      </c>
      <c r="F151" s="196" t="s">
        <v>287</v>
      </c>
      <c r="G151" s="197" t="s">
        <v>132</v>
      </c>
      <c r="H151" s="198">
        <v>72</v>
      </c>
      <c r="I151" s="199"/>
      <c r="J151" s="200">
        <f>ROUND(I151*H151,2)</f>
        <v>0</v>
      </c>
      <c r="K151" s="196" t="s">
        <v>133</v>
      </c>
      <c r="L151" s="38"/>
      <c r="M151" s="201" t="s">
        <v>1</v>
      </c>
      <c r="N151" s="202" t="s">
        <v>38</v>
      </c>
      <c r="O151" s="74"/>
      <c r="P151" s="203">
        <f>O151*H151</f>
        <v>0</v>
      </c>
      <c r="Q151" s="203">
        <v>0.00077999999999999999</v>
      </c>
      <c r="R151" s="203">
        <f>Q151*H151</f>
        <v>0.056160000000000002</v>
      </c>
      <c r="S151" s="203">
        <v>0</v>
      </c>
      <c r="T151" s="204">
        <f>S151*H151</f>
        <v>0</v>
      </c>
      <c r="AR151" s="12" t="s">
        <v>118</v>
      </c>
      <c r="AT151" s="12" t="s">
        <v>114</v>
      </c>
      <c r="AU151" s="12" t="s">
        <v>74</v>
      </c>
      <c r="AY151" s="12" t="s">
        <v>108</v>
      </c>
      <c r="BE151" s="205">
        <f>IF(N151="základní",J151,0)</f>
        <v>0</v>
      </c>
      <c r="BF151" s="205">
        <f>IF(N151="snížená",J151,0)</f>
        <v>0</v>
      </c>
      <c r="BG151" s="205">
        <f>IF(N151="zákl. přenesená",J151,0)</f>
        <v>0</v>
      </c>
      <c r="BH151" s="205">
        <f>IF(N151="sníž. přenesená",J151,0)</f>
        <v>0</v>
      </c>
      <c r="BI151" s="205">
        <f>IF(N151="nulová",J151,0)</f>
        <v>0</v>
      </c>
      <c r="BJ151" s="12" t="s">
        <v>72</v>
      </c>
      <c r="BK151" s="205">
        <f>ROUND(I151*H151,2)</f>
        <v>0</v>
      </c>
      <c r="BL151" s="12" t="s">
        <v>118</v>
      </c>
      <c r="BM151" s="12" t="s">
        <v>288</v>
      </c>
    </row>
    <row r="152" s="1" customFormat="1">
      <c r="B152" s="33"/>
      <c r="C152" s="34"/>
      <c r="D152" s="206" t="s">
        <v>135</v>
      </c>
      <c r="E152" s="34"/>
      <c r="F152" s="207" t="s">
        <v>289</v>
      </c>
      <c r="G152" s="34"/>
      <c r="H152" s="34"/>
      <c r="I152" s="120"/>
      <c r="J152" s="34"/>
      <c r="K152" s="34"/>
      <c r="L152" s="38"/>
      <c r="M152" s="208"/>
      <c r="N152" s="74"/>
      <c r="O152" s="74"/>
      <c r="P152" s="74"/>
      <c r="Q152" s="74"/>
      <c r="R152" s="74"/>
      <c r="S152" s="74"/>
      <c r="T152" s="75"/>
      <c r="AT152" s="12" t="s">
        <v>135</v>
      </c>
      <c r="AU152" s="12" t="s">
        <v>74</v>
      </c>
    </row>
    <row r="153" s="1" customFormat="1" ht="16.5" customHeight="1">
      <c r="B153" s="33"/>
      <c r="C153" s="194" t="s">
        <v>290</v>
      </c>
      <c r="D153" s="194" t="s">
        <v>114</v>
      </c>
      <c r="E153" s="195" t="s">
        <v>291</v>
      </c>
      <c r="F153" s="196" t="s">
        <v>292</v>
      </c>
      <c r="G153" s="197" t="s">
        <v>132</v>
      </c>
      <c r="H153" s="198">
        <v>28</v>
      </c>
      <c r="I153" s="199"/>
      <c r="J153" s="200">
        <f>ROUND(I153*H153,2)</f>
        <v>0</v>
      </c>
      <c r="K153" s="196" t="s">
        <v>133</v>
      </c>
      <c r="L153" s="38"/>
      <c r="M153" s="201" t="s">
        <v>1</v>
      </c>
      <c r="N153" s="202" t="s">
        <v>38</v>
      </c>
      <c r="O153" s="74"/>
      <c r="P153" s="203">
        <f>O153*H153</f>
        <v>0</v>
      </c>
      <c r="Q153" s="203">
        <v>0.00096000000000000002</v>
      </c>
      <c r="R153" s="203">
        <f>Q153*H153</f>
        <v>0.026880000000000001</v>
      </c>
      <c r="S153" s="203">
        <v>0</v>
      </c>
      <c r="T153" s="204">
        <f>S153*H153</f>
        <v>0</v>
      </c>
      <c r="AR153" s="12" t="s">
        <v>118</v>
      </c>
      <c r="AT153" s="12" t="s">
        <v>114</v>
      </c>
      <c r="AU153" s="12" t="s">
        <v>74</v>
      </c>
      <c r="AY153" s="12" t="s">
        <v>108</v>
      </c>
      <c r="BE153" s="205">
        <f>IF(N153="základní",J153,0)</f>
        <v>0</v>
      </c>
      <c r="BF153" s="205">
        <f>IF(N153="snížená",J153,0)</f>
        <v>0</v>
      </c>
      <c r="BG153" s="205">
        <f>IF(N153="zákl. přenesená",J153,0)</f>
        <v>0</v>
      </c>
      <c r="BH153" s="205">
        <f>IF(N153="sníž. přenesená",J153,0)</f>
        <v>0</v>
      </c>
      <c r="BI153" s="205">
        <f>IF(N153="nulová",J153,0)</f>
        <v>0</v>
      </c>
      <c r="BJ153" s="12" t="s">
        <v>72</v>
      </c>
      <c r="BK153" s="205">
        <f>ROUND(I153*H153,2)</f>
        <v>0</v>
      </c>
      <c r="BL153" s="12" t="s">
        <v>118</v>
      </c>
      <c r="BM153" s="12" t="s">
        <v>293</v>
      </c>
    </row>
    <row r="154" s="1" customFormat="1">
      <c r="B154" s="33"/>
      <c r="C154" s="34"/>
      <c r="D154" s="206" t="s">
        <v>135</v>
      </c>
      <c r="E154" s="34"/>
      <c r="F154" s="207" t="s">
        <v>294</v>
      </c>
      <c r="G154" s="34"/>
      <c r="H154" s="34"/>
      <c r="I154" s="120"/>
      <c r="J154" s="34"/>
      <c r="K154" s="34"/>
      <c r="L154" s="38"/>
      <c r="M154" s="208"/>
      <c r="N154" s="74"/>
      <c r="O154" s="74"/>
      <c r="P154" s="74"/>
      <c r="Q154" s="74"/>
      <c r="R154" s="74"/>
      <c r="S154" s="74"/>
      <c r="T154" s="75"/>
      <c r="AT154" s="12" t="s">
        <v>135</v>
      </c>
      <c r="AU154" s="12" t="s">
        <v>74</v>
      </c>
    </row>
    <row r="155" s="1" customFormat="1" ht="16.5" customHeight="1">
      <c r="B155" s="33"/>
      <c r="C155" s="194" t="s">
        <v>295</v>
      </c>
      <c r="D155" s="194" t="s">
        <v>114</v>
      </c>
      <c r="E155" s="195" t="s">
        <v>296</v>
      </c>
      <c r="F155" s="196" t="s">
        <v>297</v>
      </c>
      <c r="G155" s="197" t="s">
        <v>132</v>
      </c>
      <c r="H155" s="198">
        <v>15</v>
      </c>
      <c r="I155" s="199"/>
      <c r="J155" s="200">
        <f>ROUND(I155*H155,2)</f>
        <v>0</v>
      </c>
      <c r="K155" s="196" t="s">
        <v>133</v>
      </c>
      <c r="L155" s="38"/>
      <c r="M155" s="201" t="s">
        <v>1</v>
      </c>
      <c r="N155" s="202" t="s">
        <v>38</v>
      </c>
      <c r="O155" s="74"/>
      <c r="P155" s="203">
        <f>O155*H155</f>
        <v>0</v>
      </c>
      <c r="Q155" s="203">
        <v>0.00125</v>
      </c>
      <c r="R155" s="203">
        <f>Q155*H155</f>
        <v>0.018749999999999999</v>
      </c>
      <c r="S155" s="203">
        <v>0</v>
      </c>
      <c r="T155" s="204">
        <f>S155*H155</f>
        <v>0</v>
      </c>
      <c r="AR155" s="12" t="s">
        <v>118</v>
      </c>
      <c r="AT155" s="12" t="s">
        <v>114</v>
      </c>
      <c r="AU155" s="12" t="s">
        <v>74</v>
      </c>
      <c r="AY155" s="12" t="s">
        <v>108</v>
      </c>
      <c r="BE155" s="205">
        <f>IF(N155="základní",J155,0)</f>
        <v>0</v>
      </c>
      <c r="BF155" s="205">
        <f>IF(N155="snížená",J155,0)</f>
        <v>0</v>
      </c>
      <c r="BG155" s="205">
        <f>IF(N155="zákl. přenesená",J155,0)</f>
        <v>0</v>
      </c>
      <c r="BH155" s="205">
        <f>IF(N155="sníž. přenesená",J155,0)</f>
        <v>0</v>
      </c>
      <c r="BI155" s="205">
        <f>IF(N155="nulová",J155,0)</f>
        <v>0</v>
      </c>
      <c r="BJ155" s="12" t="s">
        <v>72</v>
      </c>
      <c r="BK155" s="205">
        <f>ROUND(I155*H155,2)</f>
        <v>0</v>
      </c>
      <c r="BL155" s="12" t="s">
        <v>118</v>
      </c>
      <c r="BM155" s="12" t="s">
        <v>298</v>
      </c>
    </row>
    <row r="156" s="1" customFormat="1">
      <c r="B156" s="33"/>
      <c r="C156" s="34"/>
      <c r="D156" s="206" t="s">
        <v>135</v>
      </c>
      <c r="E156" s="34"/>
      <c r="F156" s="207" t="s">
        <v>299</v>
      </c>
      <c r="G156" s="34"/>
      <c r="H156" s="34"/>
      <c r="I156" s="120"/>
      <c r="J156" s="34"/>
      <c r="K156" s="34"/>
      <c r="L156" s="38"/>
      <c r="M156" s="208"/>
      <c r="N156" s="74"/>
      <c r="O156" s="74"/>
      <c r="P156" s="74"/>
      <c r="Q156" s="74"/>
      <c r="R156" s="74"/>
      <c r="S156" s="74"/>
      <c r="T156" s="75"/>
      <c r="AT156" s="12" t="s">
        <v>135</v>
      </c>
      <c r="AU156" s="12" t="s">
        <v>74</v>
      </c>
    </row>
    <row r="157" s="1" customFormat="1" ht="16.5" customHeight="1">
      <c r="B157" s="33"/>
      <c r="C157" s="194" t="s">
        <v>300</v>
      </c>
      <c r="D157" s="194" t="s">
        <v>114</v>
      </c>
      <c r="E157" s="195" t="s">
        <v>301</v>
      </c>
      <c r="F157" s="196" t="s">
        <v>302</v>
      </c>
      <c r="G157" s="197" t="s">
        <v>132</v>
      </c>
      <c r="H157" s="198">
        <v>6</v>
      </c>
      <c r="I157" s="199"/>
      <c r="J157" s="200">
        <f>ROUND(I157*H157,2)</f>
        <v>0</v>
      </c>
      <c r="K157" s="196" t="s">
        <v>133</v>
      </c>
      <c r="L157" s="38"/>
      <c r="M157" s="201" t="s">
        <v>1</v>
      </c>
      <c r="N157" s="202" t="s">
        <v>38</v>
      </c>
      <c r="O157" s="74"/>
      <c r="P157" s="203">
        <f>O157*H157</f>
        <v>0</v>
      </c>
      <c r="Q157" s="203">
        <v>0.0025600000000000002</v>
      </c>
      <c r="R157" s="203">
        <f>Q157*H157</f>
        <v>0.015360000000000002</v>
      </c>
      <c r="S157" s="203">
        <v>0</v>
      </c>
      <c r="T157" s="204">
        <f>S157*H157</f>
        <v>0</v>
      </c>
      <c r="AR157" s="12" t="s">
        <v>118</v>
      </c>
      <c r="AT157" s="12" t="s">
        <v>114</v>
      </c>
      <c r="AU157" s="12" t="s">
        <v>74</v>
      </c>
      <c r="AY157" s="12" t="s">
        <v>108</v>
      </c>
      <c r="BE157" s="205">
        <f>IF(N157="základní",J157,0)</f>
        <v>0</v>
      </c>
      <c r="BF157" s="205">
        <f>IF(N157="snížená",J157,0)</f>
        <v>0</v>
      </c>
      <c r="BG157" s="205">
        <f>IF(N157="zákl. přenesená",J157,0)</f>
        <v>0</v>
      </c>
      <c r="BH157" s="205">
        <f>IF(N157="sníž. přenesená",J157,0)</f>
        <v>0</v>
      </c>
      <c r="BI157" s="205">
        <f>IF(N157="nulová",J157,0)</f>
        <v>0</v>
      </c>
      <c r="BJ157" s="12" t="s">
        <v>72</v>
      </c>
      <c r="BK157" s="205">
        <f>ROUND(I157*H157,2)</f>
        <v>0</v>
      </c>
      <c r="BL157" s="12" t="s">
        <v>118</v>
      </c>
      <c r="BM157" s="12" t="s">
        <v>303</v>
      </c>
    </row>
    <row r="158" s="1" customFormat="1">
      <c r="B158" s="33"/>
      <c r="C158" s="34"/>
      <c r="D158" s="206" t="s">
        <v>135</v>
      </c>
      <c r="E158" s="34"/>
      <c r="F158" s="207" t="s">
        <v>304</v>
      </c>
      <c r="G158" s="34"/>
      <c r="H158" s="34"/>
      <c r="I158" s="120"/>
      <c r="J158" s="34"/>
      <c r="K158" s="34"/>
      <c r="L158" s="38"/>
      <c r="M158" s="208"/>
      <c r="N158" s="74"/>
      <c r="O158" s="74"/>
      <c r="P158" s="74"/>
      <c r="Q158" s="74"/>
      <c r="R158" s="74"/>
      <c r="S158" s="74"/>
      <c r="T158" s="75"/>
      <c r="AT158" s="12" t="s">
        <v>135</v>
      </c>
      <c r="AU158" s="12" t="s">
        <v>74</v>
      </c>
    </row>
    <row r="159" s="1" customFormat="1" ht="16.5" customHeight="1">
      <c r="B159" s="33"/>
      <c r="C159" s="194" t="s">
        <v>305</v>
      </c>
      <c r="D159" s="194" t="s">
        <v>114</v>
      </c>
      <c r="E159" s="195" t="s">
        <v>306</v>
      </c>
      <c r="F159" s="196" t="s">
        <v>307</v>
      </c>
      <c r="G159" s="197" t="s">
        <v>132</v>
      </c>
      <c r="H159" s="198">
        <v>30</v>
      </c>
      <c r="I159" s="199"/>
      <c r="J159" s="200">
        <f>ROUND(I159*H159,2)</f>
        <v>0</v>
      </c>
      <c r="K159" s="196" t="s">
        <v>133</v>
      </c>
      <c r="L159" s="38"/>
      <c r="M159" s="201" t="s">
        <v>1</v>
      </c>
      <c r="N159" s="202" t="s">
        <v>38</v>
      </c>
      <c r="O159" s="74"/>
      <c r="P159" s="203">
        <f>O159*H159</f>
        <v>0</v>
      </c>
      <c r="Q159" s="203">
        <v>4.0000000000000003E-05</v>
      </c>
      <c r="R159" s="203">
        <f>Q159*H159</f>
        <v>0.0012000000000000001</v>
      </c>
      <c r="S159" s="203">
        <v>0</v>
      </c>
      <c r="T159" s="204">
        <f>S159*H159</f>
        <v>0</v>
      </c>
      <c r="AR159" s="12" t="s">
        <v>118</v>
      </c>
      <c r="AT159" s="12" t="s">
        <v>114</v>
      </c>
      <c r="AU159" s="12" t="s">
        <v>74</v>
      </c>
      <c r="AY159" s="12" t="s">
        <v>108</v>
      </c>
      <c r="BE159" s="205">
        <f>IF(N159="základní",J159,0)</f>
        <v>0</v>
      </c>
      <c r="BF159" s="205">
        <f>IF(N159="snížená",J159,0)</f>
        <v>0</v>
      </c>
      <c r="BG159" s="205">
        <f>IF(N159="zákl. přenesená",J159,0)</f>
        <v>0</v>
      </c>
      <c r="BH159" s="205">
        <f>IF(N159="sníž. přenesená",J159,0)</f>
        <v>0</v>
      </c>
      <c r="BI159" s="205">
        <f>IF(N159="nulová",J159,0)</f>
        <v>0</v>
      </c>
      <c r="BJ159" s="12" t="s">
        <v>72</v>
      </c>
      <c r="BK159" s="205">
        <f>ROUND(I159*H159,2)</f>
        <v>0</v>
      </c>
      <c r="BL159" s="12" t="s">
        <v>118</v>
      </c>
      <c r="BM159" s="12" t="s">
        <v>308</v>
      </c>
    </row>
    <row r="160" s="1" customFormat="1">
      <c r="B160" s="33"/>
      <c r="C160" s="34"/>
      <c r="D160" s="206" t="s">
        <v>135</v>
      </c>
      <c r="E160" s="34"/>
      <c r="F160" s="207" t="s">
        <v>309</v>
      </c>
      <c r="G160" s="34"/>
      <c r="H160" s="34"/>
      <c r="I160" s="120"/>
      <c r="J160" s="34"/>
      <c r="K160" s="34"/>
      <c r="L160" s="38"/>
      <c r="M160" s="208"/>
      <c r="N160" s="74"/>
      <c r="O160" s="74"/>
      <c r="P160" s="74"/>
      <c r="Q160" s="74"/>
      <c r="R160" s="74"/>
      <c r="S160" s="74"/>
      <c r="T160" s="75"/>
      <c r="AT160" s="12" t="s">
        <v>135</v>
      </c>
      <c r="AU160" s="12" t="s">
        <v>74</v>
      </c>
    </row>
    <row r="161" s="1" customFormat="1" ht="16.5" customHeight="1">
      <c r="B161" s="33"/>
      <c r="C161" s="194" t="s">
        <v>310</v>
      </c>
      <c r="D161" s="194" t="s">
        <v>114</v>
      </c>
      <c r="E161" s="195" t="s">
        <v>311</v>
      </c>
      <c r="F161" s="196" t="s">
        <v>312</v>
      </c>
      <c r="G161" s="197" t="s">
        <v>132</v>
      </c>
      <c r="H161" s="198">
        <v>55</v>
      </c>
      <c r="I161" s="199"/>
      <c r="J161" s="200">
        <f>ROUND(I161*H161,2)</f>
        <v>0</v>
      </c>
      <c r="K161" s="196" t="s">
        <v>133</v>
      </c>
      <c r="L161" s="38"/>
      <c r="M161" s="201" t="s">
        <v>1</v>
      </c>
      <c r="N161" s="202" t="s">
        <v>38</v>
      </c>
      <c r="O161" s="74"/>
      <c r="P161" s="203">
        <f>O161*H161</f>
        <v>0</v>
      </c>
      <c r="Q161" s="203">
        <v>4.0000000000000003E-05</v>
      </c>
      <c r="R161" s="203">
        <f>Q161*H161</f>
        <v>0.0022000000000000001</v>
      </c>
      <c r="S161" s="203">
        <v>0</v>
      </c>
      <c r="T161" s="204">
        <f>S161*H161</f>
        <v>0</v>
      </c>
      <c r="AR161" s="12" t="s">
        <v>118</v>
      </c>
      <c r="AT161" s="12" t="s">
        <v>114</v>
      </c>
      <c r="AU161" s="12" t="s">
        <v>74</v>
      </c>
      <c r="AY161" s="12" t="s">
        <v>108</v>
      </c>
      <c r="BE161" s="205">
        <f>IF(N161="základní",J161,0)</f>
        <v>0</v>
      </c>
      <c r="BF161" s="205">
        <f>IF(N161="snížená",J161,0)</f>
        <v>0</v>
      </c>
      <c r="BG161" s="205">
        <f>IF(N161="zákl. přenesená",J161,0)</f>
        <v>0</v>
      </c>
      <c r="BH161" s="205">
        <f>IF(N161="sníž. přenesená",J161,0)</f>
        <v>0</v>
      </c>
      <c r="BI161" s="205">
        <f>IF(N161="nulová",J161,0)</f>
        <v>0</v>
      </c>
      <c r="BJ161" s="12" t="s">
        <v>72</v>
      </c>
      <c r="BK161" s="205">
        <f>ROUND(I161*H161,2)</f>
        <v>0</v>
      </c>
      <c r="BL161" s="12" t="s">
        <v>118</v>
      </c>
      <c r="BM161" s="12" t="s">
        <v>313</v>
      </c>
    </row>
    <row r="162" s="1" customFormat="1">
      <c r="B162" s="33"/>
      <c r="C162" s="34"/>
      <c r="D162" s="206" t="s">
        <v>135</v>
      </c>
      <c r="E162" s="34"/>
      <c r="F162" s="207" t="s">
        <v>314</v>
      </c>
      <c r="G162" s="34"/>
      <c r="H162" s="34"/>
      <c r="I162" s="120"/>
      <c r="J162" s="34"/>
      <c r="K162" s="34"/>
      <c r="L162" s="38"/>
      <c r="M162" s="208"/>
      <c r="N162" s="74"/>
      <c r="O162" s="74"/>
      <c r="P162" s="74"/>
      <c r="Q162" s="74"/>
      <c r="R162" s="74"/>
      <c r="S162" s="74"/>
      <c r="T162" s="75"/>
      <c r="AT162" s="12" t="s">
        <v>135</v>
      </c>
      <c r="AU162" s="12" t="s">
        <v>74</v>
      </c>
    </row>
    <row r="163" s="1" customFormat="1" ht="16.5" customHeight="1">
      <c r="B163" s="33"/>
      <c r="C163" s="194" t="s">
        <v>315</v>
      </c>
      <c r="D163" s="194" t="s">
        <v>114</v>
      </c>
      <c r="E163" s="195" t="s">
        <v>316</v>
      </c>
      <c r="F163" s="196" t="s">
        <v>317</v>
      </c>
      <c r="G163" s="197" t="s">
        <v>132</v>
      </c>
      <c r="H163" s="198">
        <v>25</v>
      </c>
      <c r="I163" s="199"/>
      <c r="J163" s="200">
        <f>ROUND(I163*H163,2)</f>
        <v>0</v>
      </c>
      <c r="K163" s="196" t="s">
        <v>133</v>
      </c>
      <c r="L163" s="38"/>
      <c r="M163" s="201" t="s">
        <v>1</v>
      </c>
      <c r="N163" s="202" t="s">
        <v>38</v>
      </c>
      <c r="O163" s="74"/>
      <c r="P163" s="203">
        <f>O163*H163</f>
        <v>0</v>
      </c>
      <c r="Q163" s="203">
        <v>6.9999999999999994E-05</v>
      </c>
      <c r="R163" s="203">
        <f>Q163*H163</f>
        <v>0.0017499999999999998</v>
      </c>
      <c r="S163" s="203">
        <v>0</v>
      </c>
      <c r="T163" s="204">
        <f>S163*H163</f>
        <v>0</v>
      </c>
      <c r="AR163" s="12" t="s">
        <v>118</v>
      </c>
      <c r="AT163" s="12" t="s">
        <v>114</v>
      </c>
      <c r="AU163" s="12" t="s">
        <v>74</v>
      </c>
      <c r="AY163" s="12" t="s">
        <v>108</v>
      </c>
      <c r="BE163" s="205">
        <f>IF(N163="základní",J163,0)</f>
        <v>0</v>
      </c>
      <c r="BF163" s="205">
        <f>IF(N163="snížená",J163,0)</f>
        <v>0</v>
      </c>
      <c r="BG163" s="205">
        <f>IF(N163="zákl. přenesená",J163,0)</f>
        <v>0</v>
      </c>
      <c r="BH163" s="205">
        <f>IF(N163="sníž. přenesená",J163,0)</f>
        <v>0</v>
      </c>
      <c r="BI163" s="205">
        <f>IF(N163="nulová",J163,0)</f>
        <v>0</v>
      </c>
      <c r="BJ163" s="12" t="s">
        <v>72</v>
      </c>
      <c r="BK163" s="205">
        <f>ROUND(I163*H163,2)</f>
        <v>0</v>
      </c>
      <c r="BL163" s="12" t="s">
        <v>118</v>
      </c>
      <c r="BM163" s="12" t="s">
        <v>318</v>
      </c>
    </row>
    <row r="164" s="1" customFormat="1">
      <c r="B164" s="33"/>
      <c r="C164" s="34"/>
      <c r="D164" s="206" t="s">
        <v>135</v>
      </c>
      <c r="E164" s="34"/>
      <c r="F164" s="207" t="s">
        <v>319</v>
      </c>
      <c r="G164" s="34"/>
      <c r="H164" s="34"/>
      <c r="I164" s="120"/>
      <c r="J164" s="34"/>
      <c r="K164" s="34"/>
      <c r="L164" s="38"/>
      <c r="M164" s="208"/>
      <c r="N164" s="74"/>
      <c r="O164" s="74"/>
      <c r="P164" s="74"/>
      <c r="Q164" s="74"/>
      <c r="R164" s="74"/>
      <c r="S164" s="74"/>
      <c r="T164" s="75"/>
      <c r="AT164" s="12" t="s">
        <v>135</v>
      </c>
      <c r="AU164" s="12" t="s">
        <v>74</v>
      </c>
    </row>
    <row r="165" s="1" customFormat="1" ht="16.5" customHeight="1">
      <c r="B165" s="33"/>
      <c r="C165" s="194" t="s">
        <v>320</v>
      </c>
      <c r="D165" s="194" t="s">
        <v>114</v>
      </c>
      <c r="E165" s="195" t="s">
        <v>321</v>
      </c>
      <c r="F165" s="196" t="s">
        <v>322</v>
      </c>
      <c r="G165" s="197" t="s">
        <v>132</v>
      </c>
      <c r="H165" s="198">
        <v>6</v>
      </c>
      <c r="I165" s="199"/>
      <c r="J165" s="200">
        <f>ROUND(I165*H165,2)</f>
        <v>0</v>
      </c>
      <c r="K165" s="196" t="s">
        <v>133</v>
      </c>
      <c r="L165" s="38"/>
      <c r="M165" s="201" t="s">
        <v>1</v>
      </c>
      <c r="N165" s="202" t="s">
        <v>38</v>
      </c>
      <c r="O165" s="74"/>
      <c r="P165" s="203">
        <f>O165*H165</f>
        <v>0</v>
      </c>
      <c r="Q165" s="203">
        <v>8.0000000000000007E-05</v>
      </c>
      <c r="R165" s="203">
        <f>Q165*H165</f>
        <v>0.00048000000000000007</v>
      </c>
      <c r="S165" s="203">
        <v>0</v>
      </c>
      <c r="T165" s="204">
        <f>S165*H165</f>
        <v>0</v>
      </c>
      <c r="AR165" s="12" t="s">
        <v>118</v>
      </c>
      <c r="AT165" s="12" t="s">
        <v>114</v>
      </c>
      <c r="AU165" s="12" t="s">
        <v>74</v>
      </c>
      <c r="AY165" s="12" t="s">
        <v>108</v>
      </c>
      <c r="BE165" s="205">
        <f>IF(N165="základní",J165,0)</f>
        <v>0</v>
      </c>
      <c r="BF165" s="205">
        <f>IF(N165="snížená",J165,0)</f>
        <v>0</v>
      </c>
      <c r="BG165" s="205">
        <f>IF(N165="zákl. přenesená",J165,0)</f>
        <v>0</v>
      </c>
      <c r="BH165" s="205">
        <f>IF(N165="sníž. přenesená",J165,0)</f>
        <v>0</v>
      </c>
      <c r="BI165" s="205">
        <f>IF(N165="nulová",J165,0)</f>
        <v>0</v>
      </c>
      <c r="BJ165" s="12" t="s">
        <v>72</v>
      </c>
      <c r="BK165" s="205">
        <f>ROUND(I165*H165,2)</f>
        <v>0</v>
      </c>
      <c r="BL165" s="12" t="s">
        <v>118</v>
      </c>
      <c r="BM165" s="12" t="s">
        <v>323</v>
      </c>
    </row>
    <row r="166" s="1" customFormat="1">
      <c r="B166" s="33"/>
      <c r="C166" s="34"/>
      <c r="D166" s="206" t="s">
        <v>135</v>
      </c>
      <c r="E166" s="34"/>
      <c r="F166" s="207" t="s">
        <v>324</v>
      </c>
      <c r="G166" s="34"/>
      <c r="H166" s="34"/>
      <c r="I166" s="120"/>
      <c r="J166" s="34"/>
      <c r="K166" s="34"/>
      <c r="L166" s="38"/>
      <c r="M166" s="208"/>
      <c r="N166" s="74"/>
      <c r="O166" s="74"/>
      <c r="P166" s="74"/>
      <c r="Q166" s="74"/>
      <c r="R166" s="74"/>
      <c r="S166" s="74"/>
      <c r="T166" s="75"/>
      <c r="AT166" s="12" t="s">
        <v>135</v>
      </c>
      <c r="AU166" s="12" t="s">
        <v>74</v>
      </c>
    </row>
    <row r="167" s="1" customFormat="1" ht="16.5" customHeight="1">
      <c r="B167" s="33"/>
      <c r="C167" s="194" t="s">
        <v>325</v>
      </c>
      <c r="D167" s="194" t="s">
        <v>114</v>
      </c>
      <c r="E167" s="195" t="s">
        <v>326</v>
      </c>
      <c r="F167" s="196" t="s">
        <v>327</v>
      </c>
      <c r="G167" s="197" t="s">
        <v>132</v>
      </c>
      <c r="H167" s="198">
        <v>72</v>
      </c>
      <c r="I167" s="199"/>
      <c r="J167" s="200">
        <f>ROUND(I167*H167,2)</f>
        <v>0</v>
      </c>
      <c r="K167" s="196" t="s">
        <v>133</v>
      </c>
      <c r="L167" s="38"/>
      <c r="M167" s="201" t="s">
        <v>1</v>
      </c>
      <c r="N167" s="202" t="s">
        <v>38</v>
      </c>
      <c r="O167" s="74"/>
      <c r="P167" s="203">
        <f>O167*H167</f>
        <v>0</v>
      </c>
      <c r="Q167" s="203">
        <v>6.9999999999999994E-05</v>
      </c>
      <c r="R167" s="203">
        <f>Q167*H167</f>
        <v>0.0050399999999999993</v>
      </c>
      <c r="S167" s="203">
        <v>0</v>
      </c>
      <c r="T167" s="204">
        <f>S167*H167</f>
        <v>0</v>
      </c>
      <c r="AR167" s="12" t="s">
        <v>118</v>
      </c>
      <c r="AT167" s="12" t="s">
        <v>114</v>
      </c>
      <c r="AU167" s="12" t="s">
        <v>74</v>
      </c>
      <c r="AY167" s="12" t="s">
        <v>108</v>
      </c>
      <c r="BE167" s="205">
        <f>IF(N167="základní",J167,0)</f>
        <v>0</v>
      </c>
      <c r="BF167" s="205">
        <f>IF(N167="snížená",J167,0)</f>
        <v>0</v>
      </c>
      <c r="BG167" s="205">
        <f>IF(N167="zákl. přenesená",J167,0)</f>
        <v>0</v>
      </c>
      <c r="BH167" s="205">
        <f>IF(N167="sníž. přenesená",J167,0)</f>
        <v>0</v>
      </c>
      <c r="BI167" s="205">
        <f>IF(N167="nulová",J167,0)</f>
        <v>0</v>
      </c>
      <c r="BJ167" s="12" t="s">
        <v>72</v>
      </c>
      <c r="BK167" s="205">
        <f>ROUND(I167*H167,2)</f>
        <v>0</v>
      </c>
      <c r="BL167" s="12" t="s">
        <v>118</v>
      </c>
      <c r="BM167" s="12" t="s">
        <v>328</v>
      </c>
    </row>
    <row r="168" s="1" customFormat="1">
      <c r="B168" s="33"/>
      <c r="C168" s="34"/>
      <c r="D168" s="206" t="s">
        <v>135</v>
      </c>
      <c r="E168" s="34"/>
      <c r="F168" s="207" t="s">
        <v>329</v>
      </c>
      <c r="G168" s="34"/>
      <c r="H168" s="34"/>
      <c r="I168" s="120"/>
      <c r="J168" s="34"/>
      <c r="K168" s="34"/>
      <c r="L168" s="38"/>
      <c r="M168" s="208"/>
      <c r="N168" s="74"/>
      <c r="O168" s="74"/>
      <c r="P168" s="74"/>
      <c r="Q168" s="74"/>
      <c r="R168" s="74"/>
      <c r="S168" s="74"/>
      <c r="T168" s="75"/>
      <c r="AT168" s="12" t="s">
        <v>135</v>
      </c>
      <c r="AU168" s="12" t="s">
        <v>74</v>
      </c>
    </row>
    <row r="169" s="1" customFormat="1" ht="16.5" customHeight="1">
      <c r="B169" s="33"/>
      <c r="C169" s="194" t="s">
        <v>330</v>
      </c>
      <c r="D169" s="194" t="s">
        <v>114</v>
      </c>
      <c r="E169" s="195" t="s">
        <v>331</v>
      </c>
      <c r="F169" s="196" t="s">
        <v>332</v>
      </c>
      <c r="G169" s="197" t="s">
        <v>132</v>
      </c>
      <c r="H169" s="198">
        <v>49</v>
      </c>
      <c r="I169" s="199"/>
      <c r="J169" s="200">
        <f>ROUND(I169*H169,2)</f>
        <v>0</v>
      </c>
      <c r="K169" s="196" t="s">
        <v>133</v>
      </c>
      <c r="L169" s="38"/>
      <c r="M169" s="201" t="s">
        <v>1</v>
      </c>
      <c r="N169" s="202" t="s">
        <v>38</v>
      </c>
      <c r="O169" s="74"/>
      <c r="P169" s="203">
        <f>O169*H169</f>
        <v>0</v>
      </c>
      <c r="Q169" s="203">
        <v>9.0000000000000006E-05</v>
      </c>
      <c r="R169" s="203">
        <f>Q169*H169</f>
        <v>0.0044099999999999999</v>
      </c>
      <c r="S169" s="203">
        <v>0</v>
      </c>
      <c r="T169" s="204">
        <f>S169*H169</f>
        <v>0</v>
      </c>
      <c r="AR169" s="12" t="s">
        <v>118</v>
      </c>
      <c r="AT169" s="12" t="s">
        <v>114</v>
      </c>
      <c r="AU169" s="12" t="s">
        <v>74</v>
      </c>
      <c r="AY169" s="12" t="s">
        <v>108</v>
      </c>
      <c r="BE169" s="205">
        <f>IF(N169="základní",J169,0)</f>
        <v>0</v>
      </c>
      <c r="BF169" s="205">
        <f>IF(N169="snížená",J169,0)</f>
        <v>0</v>
      </c>
      <c r="BG169" s="205">
        <f>IF(N169="zákl. přenesená",J169,0)</f>
        <v>0</v>
      </c>
      <c r="BH169" s="205">
        <f>IF(N169="sníž. přenesená",J169,0)</f>
        <v>0</v>
      </c>
      <c r="BI169" s="205">
        <f>IF(N169="nulová",J169,0)</f>
        <v>0</v>
      </c>
      <c r="BJ169" s="12" t="s">
        <v>72</v>
      </c>
      <c r="BK169" s="205">
        <f>ROUND(I169*H169,2)</f>
        <v>0</v>
      </c>
      <c r="BL169" s="12" t="s">
        <v>118</v>
      </c>
      <c r="BM169" s="12" t="s">
        <v>333</v>
      </c>
    </row>
    <row r="170" s="1" customFormat="1">
      <c r="B170" s="33"/>
      <c r="C170" s="34"/>
      <c r="D170" s="206" t="s">
        <v>135</v>
      </c>
      <c r="E170" s="34"/>
      <c r="F170" s="207" t="s">
        <v>334</v>
      </c>
      <c r="G170" s="34"/>
      <c r="H170" s="34"/>
      <c r="I170" s="120"/>
      <c r="J170" s="34"/>
      <c r="K170" s="34"/>
      <c r="L170" s="38"/>
      <c r="M170" s="208"/>
      <c r="N170" s="74"/>
      <c r="O170" s="74"/>
      <c r="P170" s="74"/>
      <c r="Q170" s="74"/>
      <c r="R170" s="74"/>
      <c r="S170" s="74"/>
      <c r="T170" s="75"/>
      <c r="AT170" s="12" t="s">
        <v>135</v>
      </c>
      <c r="AU170" s="12" t="s">
        <v>74</v>
      </c>
    </row>
    <row r="171" s="1" customFormat="1" ht="16.5" customHeight="1">
      <c r="B171" s="33"/>
      <c r="C171" s="194" t="s">
        <v>335</v>
      </c>
      <c r="D171" s="194" t="s">
        <v>114</v>
      </c>
      <c r="E171" s="195" t="s">
        <v>336</v>
      </c>
      <c r="F171" s="196" t="s">
        <v>337</v>
      </c>
      <c r="G171" s="197" t="s">
        <v>132</v>
      </c>
      <c r="H171" s="198">
        <v>200</v>
      </c>
      <c r="I171" s="199"/>
      <c r="J171" s="200">
        <f>ROUND(I171*H171,2)</f>
        <v>0</v>
      </c>
      <c r="K171" s="196" t="s">
        <v>133</v>
      </c>
      <c r="L171" s="38"/>
      <c r="M171" s="201" t="s">
        <v>1</v>
      </c>
      <c r="N171" s="202" t="s">
        <v>38</v>
      </c>
      <c r="O171" s="74"/>
      <c r="P171" s="203">
        <f>O171*H171</f>
        <v>0</v>
      </c>
      <c r="Q171" s="203">
        <v>0</v>
      </c>
      <c r="R171" s="203">
        <f>Q171*H171</f>
        <v>0</v>
      </c>
      <c r="S171" s="203">
        <v>0</v>
      </c>
      <c r="T171" s="204">
        <f>S171*H171</f>
        <v>0</v>
      </c>
      <c r="AR171" s="12" t="s">
        <v>118</v>
      </c>
      <c r="AT171" s="12" t="s">
        <v>114</v>
      </c>
      <c r="AU171" s="12" t="s">
        <v>74</v>
      </c>
      <c r="AY171" s="12" t="s">
        <v>108</v>
      </c>
      <c r="BE171" s="205">
        <f>IF(N171="základní",J171,0)</f>
        <v>0</v>
      </c>
      <c r="BF171" s="205">
        <f>IF(N171="snížená",J171,0)</f>
        <v>0</v>
      </c>
      <c r="BG171" s="205">
        <f>IF(N171="zákl. přenesená",J171,0)</f>
        <v>0</v>
      </c>
      <c r="BH171" s="205">
        <f>IF(N171="sníž. přenesená",J171,0)</f>
        <v>0</v>
      </c>
      <c r="BI171" s="205">
        <f>IF(N171="nulová",J171,0)</f>
        <v>0</v>
      </c>
      <c r="BJ171" s="12" t="s">
        <v>72</v>
      </c>
      <c r="BK171" s="205">
        <f>ROUND(I171*H171,2)</f>
        <v>0</v>
      </c>
      <c r="BL171" s="12" t="s">
        <v>118</v>
      </c>
      <c r="BM171" s="12" t="s">
        <v>338</v>
      </c>
    </row>
    <row r="172" s="1" customFormat="1">
      <c r="B172" s="33"/>
      <c r="C172" s="34"/>
      <c r="D172" s="206" t="s">
        <v>135</v>
      </c>
      <c r="E172" s="34"/>
      <c r="F172" s="207" t="s">
        <v>339</v>
      </c>
      <c r="G172" s="34"/>
      <c r="H172" s="34"/>
      <c r="I172" s="120"/>
      <c r="J172" s="34"/>
      <c r="K172" s="34"/>
      <c r="L172" s="38"/>
      <c r="M172" s="208"/>
      <c r="N172" s="74"/>
      <c r="O172" s="74"/>
      <c r="P172" s="74"/>
      <c r="Q172" s="74"/>
      <c r="R172" s="74"/>
      <c r="S172" s="74"/>
      <c r="T172" s="75"/>
      <c r="AT172" s="12" t="s">
        <v>135</v>
      </c>
      <c r="AU172" s="12" t="s">
        <v>74</v>
      </c>
    </row>
    <row r="173" s="1" customFormat="1" ht="16.5" customHeight="1">
      <c r="B173" s="33"/>
      <c r="C173" s="194" t="s">
        <v>340</v>
      </c>
      <c r="D173" s="194" t="s">
        <v>114</v>
      </c>
      <c r="E173" s="195" t="s">
        <v>341</v>
      </c>
      <c r="F173" s="196" t="s">
        <v>342</v>
      </c>
      <c r="G173" s="197" t="s">
        <v>132</v>
      </c>
      <c r="H173" s="198">
        <v>37</v>
      </c>
      <c r="I173" s="199"/>
      <c r="J173" s="200">
        <f>ROUND(I173*H173,2)</f>
        <v>0</v>
      </c>
      <c r="K173" s="196" t="s">
        <v>133</v>
      </c>
      <c r="L173" s="38"/>
      <c r="M173" s="201" t="s">
        <v>1</v>
      </c>
      <c r="N173" s="202" t="s">
        <v>38</v>
      </c>
      <c r="O173" s="74"/>
      <c r="P173" s="203">
        <f>O173*H173</f>
        <v>0</v>
      </c>
      <c r="Q173" s="203">
        <v>0</v>
      </c>
      <c r="R173" s="203">
        <f>Q173*H173</f>
        <v>0</v>
      </c>
      <c r="S173" s="203">
        <v>0</v>
      </c>
      <c r="T173" s="204">
        <f>S173*H173</f>
        <v>0</v>
      </c>
      <c r="AR173" s="12" t="s">
        <v>118</v>
      </c>
      <c r="AT173" s="12" t="s">
        <v>114</v>
      </c>
      <c r="AU173" s="12" t="s">
        <v>74</v>
      </c>
      <c r="AY173" s="12" t="s">
        <v>108</v>
      </c>
      <c r="BE173" s="205">
        <f>IF(N173="základní",J173,0)</f>
        <v>0</v>
      </c>
      <c r="BF173" s="205">
        <f>IF(N173="snížená",J173,0)</f>
        <v>0</v>
      </c>
      <c r="BG173" s="205">
        <f>IF(N173="zákl. přenesená",J173,0)</f>
        <v>0</v>
      </c>
      <c r="BH173" s="205">
        <f>IF(N173="sníž. přenesená",J173,0)</f>
        <v>0</v>
      </c>
      <c r="BI173" s="205">
        <f>IF(N173="nulová",J173,0)</f>
        <v>0</v>
      </c>
      <c r="BJ173" s="12" t="s">
        <v>72</v>
      </c>
      <c r="BK173" s="205">
        <f>ROUND(I173*H173,2)</f>
        <v>0</v>
      </c>
      <c r="BL173" s="12" t="s">
        <v>118</v>
      </c>
      <c r="BM173" s="12" t="s">
        <v>343</v>
      </c>
    </row>
    <row r="174" s="1" customFormat="1">
      <c r="B174" s="33"/>
      <c r="C174" s="34"/>
      <c r="D174" s="206" t="s">
        <v>135</v>
      </c>
      <c r="E174" s="34"/>
      <c r="F174" s="207" t="s">
        <v>344</v>
      </c>
      <c r="G174" s="34"/>
      <c r="H174" s="34"/>
      <c r="I174" s="120"/>
      <c r="J174" s="34"/>
      <c r="K174" s="34"/>
      <c r="L174" s="38"/>
      <c r="M174" s="208"/>
      <c r="N174" s="74"/>
      <c r="O174" s="74"/>
      <c r="P174" s="74"/>
      <c r="Q174" s="74"/>
      <c r="R174" s="74"/>
      <c r="S174" s="74"/>
      <c r="T174" s="75"/>
      <c r="AT174" s="12" t="s">
        <v>135</v>
      </c>
      <c r="AU174" s="12" t="s">
        <v>74</v>
      </c>
    </row>
    <row r="175" s="1" customFormat="1" ht="16.5" customHeight="1">
      <c r="B175" s="33"/>
      <c r="C175" s="194" t="s">
        <v>345</v>
      </c>
      <c r="D175" s="194" t="s">
        <v>114</v>
      </c>
      <c r="E175" s="195" t="s">
        <v>346</v>
      </c>
      <c r="F175" s="196" t="s">
        <v>347</v>
      </c>
      <c r="G175" s="197" t="s">
        <v>180</v>
      </c>
      <c r="H175" s="198">
        <v>2</v>
      </c>
      <c r="I175" s="199"/>
      <c r="J175" s="200">
        <f>ROUND(I175*H175,2)</f>
        <v>0</v>
      </c>
      <c r="K175" s="196" t="s">
        <v>133</v>
      </c>
      <c r="L175" s="38"/>
      <c r="M175" s="201" t="s">
        <v>1</v>
      </c>
      <c r="N175" s="202" t="s">
        <v>38</v>
      </c>
      <c r="O175" s="74"/>
      <c r="P175" s="203">
        <f>O175*H175</f>
        <v>0</v>
      </c>
      <c r="Q175" s="203">
        <v>0</v>
      </c>
      <c r="R175" s="203">
        <f>Q175*H175</f>
        <v>0</v>
      </c>
      <c r="S175" s="203">
        <v>0</v>
      </c>
      <c r="T175" s="204">
        <f>S175*H175</f>
        <v>0</v>
      </c>
      <c r="AR175" s="12" t="s">
        <v>118</v>
      </c>
      <c r="AT175" s="12" t="s">
        <v>114</v>
      </c>
      <c r="AU175" s="12" t="s">
        <v>74</v>
      </c>
      <c r="AY175" s="12" t="s">
        <v>108</v>
      </c>
      <c r="BE175" s="205">
        <f>IF(N175="základní",J175,0)</f>
        <v>0</v>
      </c>
      <c r="BF175" s="205">
        <f>IF(N175="snížená",J175,0)</f>
        <v>0</v>
      </c>
      <c r="BG175" s="205">
        <f>IF(N175="zákl. přenesená",J175,0)</f>
        <v>0</v>
      </c>
      <c r="BH175" s="205">
        <f>IF(N175="sníž. přenesená",J175,0)</f>
        <v>0</v>
      </c>
      <c r="BI175" s="205">
        <f>IF(N175="nulová",J175,0)</f>
        <v>0</v>
      </c>
      <c r="BJ175" s="12" t="s">
        <v>72</v>
      </c>
      <c r="BK175" s="205">
        <f>ROUND(I175*H175,2)</f>
        <v>0</v>
      </c>
      <c r="BL175" s="12" t="s">
        <v>118</v>
      </c>
      <c r="BM175" s="12" t="s">
        <v>348</v>
      </c>
    </row>
    <row r="176" s="1" customFormat="1" ht="16.5" customHeight="1">
      <c r="B176" s="33"/>
      <c r="C176" s="194" t="s">
        <v>349</v>
      </c>
      <c r="D176" s="194" t="s">
        <v>114</v>
      </c>
      <c r="E176" s="195" t="s">
        <v>350</v>
      </c>
      <c r="F176" s="196" t="s">
        <v>351</v>
      </c>
      <c r="G176" s="197" t="s">
        <v>180</v>
      </c>
      <c r="H176" s="198">
        <v>2</v>
      </c>
      <c r="I176" s="199"/>
      <c r="J176" s="200">
        <f>ROUND(I176*H176,2)</f>
        <v>0</v>
      </c>
      <c r="K176" s="196" t="s">
        <v>133</v>
      </c>
      <c r="L176" s="38"/>
      <c r="M176" s="201" t="s">
        <v>1</v>
      </c>
      <c r="N176" s="202" t="s">
        <v>38</v>
      </c>
      <c r="O176" s="74"/>
      <c r="P176" s="203">
        <f>O176*H176</f>
        <v>0</v>
      </c>
      <c r="Q176" s="203">
        <v>0.00022000000000000001</v>
      </c>
      <c r="R176" s="203">
        <f>Q176*H176</f>
        <v>0.00044000000000000002</v>
      </c>
      <c r="S176" s="203">
        <v>0</v>
      </c>
      <c r="T176" s="204">
        <f>S176*H176</f>
        <v>0</v>
      </c>
      <c r="AR176" s="12" t="s">
        <v>118</v>
      </c>
      <c r="AT176" s="12" t="s">
        <v>114</v>
      </c>
      <c r="AU176" s="12" t="s">
        <v>74</v>
      </c>
      <c r="AY176" s="12" t="s">
        <v>108</v>
      </c>
      <c r="BE176" s="205">
        <f>IF(N176="základní",J176,0)</f>
        <v>0</v>
      </c>
      <c r="BF176" s="205">
        <f>IF(N176="snížená",J176,0)</f>
        <v>0</v>
      </c>
      <c r="BG176" s="205">
        <f>IF(N176="zákl. přenesená",J176,0)</f>
        <v>0</v>
      </c>
      <c r="BH176" s="205">
        <f>IF(N176="sníž. přenesená",J176,0)</f>
        <v>0</v>
      </c>
      <c r="BI176" s="205">
        <f>IF(N176="nulová",J176,0)</f>
        <v>0</v>
      </c>
      <c r="BJ176" s="12" t="s">
        <v>72</v>
      </c>
      <c r="BK176" s="205">
        <f>ROUND(I176*H176,2)</f>
        <v>0</v>
      </c>
      <c r="BL176" s="12" t="s">
        <v>118</v>
      </c>
      <c r="BM176" s="12" t="s">
        <v>352</v>
      </c>
    </row>
    <row r="177" s="1" customFormat="1">
      <c r="B177" s="33"/>
      <c r="C177" s="34"/>
      <c r="D177" s="206" t="s">
        <v>135</v>
      </c>
      <c r="E177" s="34"/>
      <c r="F177" s="207" t="s">
        <v>353</v>
      </c>
      <c r="G177" s="34"/>
      <c r="H177" s="34"/>
      <c r="I177" s="120"/>
      <c r="J177" s="34"/>
      <c r="K177" s="34"/>
      <c r="L177" s="38"/>
      <c r="M177" s="208"/>
      <c r="N177" s="74"/>
      <c r="O177" s="74"/>
      <c r="P177" s="74"/>
      <c r="Q177" s="74"/>
      <c r="R177" s="74"/>
      <c r="S177" s="74"/>
      <c r="T177" s="75"/>
      <c r="AT177" s="12" t="s">
        <v>135</v>
      </c>
      <c r="AU177" s="12" t="s">
        <v>74</v>
      </c>
    </row>
    <row r="178" s="1" customFormat="1" ht="16.5" customHeight="1">
      <c r="B178" s="33"/>
      <c r="C178" s="194" t="s">
        <v>354</v>
      </c>
      <c r="D178" s="194" t="s">
        <v>114</v>
      </c>
      <c r="E178" s="195" t="s">
        <v>355</v>
      </c>
      <c r="F178" s="196" t="s">
        <v>356</v>
      </c>
      <c r="G178" s="197" t="s">
        <v>180</v>
      </c>
      <c r="H178" s="198">
        <v>1</v>
      </c>
      <c r="I178" s="199"/>
      <c r="J178" s="200">
        <f>ROUND(I178*H178,2)</f>
        <v>0</v>
      </c>
      <c r="K178" s="196" t="s">
        <v>133</v>
      </c>
      <c r="L178" s="38"/>
      <c r="M178" s="201" t="s">
        <v>1</v>
      </c>
      <c r="N178" s="202" t="s">
        <v>38</v>
      </c>
      <c r="O178" s="74"/>
      <c r="P178" s="203">
        <f>O178*H178</f>
        <v>0</v>
      </c>
      <c r="Q178" s="203">
        <v>0.00036000000000000002</v>
      </c>
      <c r="R178" s="203">
        <f>Q178*H178</f>
        <v>0.00036000000000000002</v>
      </c>
      <c r="S178" s="203">
        <v>0</v>
      </c>
      <c r="T178" s="204">
        <f>S178*H178</f>
        <v>0</v>
      </c>
      <c r="AR178" s="12" t="s">
        <v>118</v>
      </c>
      <c r="AT178" s="12" t="s">
        <v>114</v>
      </c>
      <c r="AU178" s="12" t="s">
        <v>74</v>
      </c>
      <c r="AY178" s="12" t="s">
        <v>108</v>
      </c>
      <c r="BE178" s="205">
        <f>IF(N178="základní",J178,0)</f>
        <v>0</v>
      </c>
      <c r="BF178" s="205">
        <f>IF(N178="snížená",J178,0)</f>
        <v>0</v>
      </c>
      <c r="BG178" s="205">
        <f>IF(N178="zákl. přenesená",J178,0)</f>
        <v>0</v>
      </c>
      <c r="BH178" s="205">
        <f>IF(N178="sníž. přenesená",J178,0)</f>
        <v>0</v>
      </c>
      <c r="BI178" s="205">
        <f>IF(N178="nulová",J178,0)</f>
        <v>0</v>
      </c>
      <c r="BJ178" s="12" t="s">
        <v>72</v>
      </c>
      <c r="BK178" s="205">
        <f>ROUND(I178*H178,2)</f>
        <v>0</v>
      </c>
      <c r="BL178" s="12" t="s">
        <v>118</v>
      </c>
      <c r="BM178" s="12" t="s">
        <v>357</v>
      </c>
    </row>
    <row r="179" s="1" customFormat="1">
      <c r="B179" s="33"/>
      <c r="C179" s="34"/>
      <c r="D179" s="206" t="s">
        <v>135</v>
      </c>
      <c r="E179" s="34"/>
      <c r="F179" s="207" t="s">
        <v>358</v>
      </c>
      <c r="G179" s="34"/>
      <c r="H179" s="34"/>
      <c r="I179" s="120"/>
      <c r="J179" s="34"/>
      <c r="K179" s="34"/>
      <c r="L179" s="38"/>
      <c r="M179" s="208"/>
      <c r="N179" s="74"/>
      <c r="O179" s="74"/>
      <c r="P179" s="74"/>
      <c r="Q179" s="74"/>
      <c r="R179" s="74"/>
      <c r="S179" s="74"/>
      <c r="T179" s="75"/>
      <c r="AT179" s="12" t="s">
        <v>135</v>
      </c>
      <c r="AU179" s="12" t="s">
        <v>74</v>
      </c>
    </row>
    <row r="180" s="1" customFormat="1" ht="16.5" customHeight="1">
      <c r="B180" s="33"/>
      <c r="C180" s="194" t="s">
        <v>359</v>
      </c>
      <c r="D180" s="194" t="s">
        <v>114</v>
      </c>
      <c r="E180" s="195" t="s">
        <v>360</v>
      </c>
      <c r="F180" s="196" t="s">
        <v>361</v>
      </c>
      <c r="G180" s="197" t="s">
        <v>180</v>
      </c>
      <c r="H180" s="198">
        <v>1</v>
      </c>
      <c r="I180" s="199"/>
      <c r="J180" s="200">
        <f>ROUND(I180*H180,2)</f>
        <v>0</v>
      </c>
      <c r="K180" s="196" t="s">
        <v>133</v>
      </c>
      <c r="L180" s="38"/>
      <c r="M180" s="201" t="s">
        <v>1</v>
      </c>
      <c r="N180" s="202" t="s">
        <v>38</v>
      </c>
      <c r="O180" s="74"/>
      <c r="P180" s="203">
        <f>O180*H180</f>
        <v>0</v>
      </c>
      <c r="Q180" s="203">
        <v>3.0000000000000001E-05</v>
      </c>
      <c r="R180" s="203">
        <f>Q180*H180</f>
        <v>3.0000000000000001E-05</v>
      </c>
      <c r="S180" s="203">
        <v>0</v>
      </c>
      <c r="T180" s="204">
        <f>S180*H180</f>
        <v>0</v>
      </c>
      <c r="AR180" s="12" t="s">
        <v>118</v>
      </c>
      <c r="AT180" s="12" t="s">
        <v>114</v>
      </c>
      <c r="AU180" s="12" t="s">
        <v>74</v>
      </c>
      <c r="AY180" s="12" t="s">
        <v>108</v>
      </c>
      <c r="BE180" s="205">
        <f>IF(N180="základní",J180,0)</f>
        <v>0</v>
      </c>
      <c r="BF180" s="205">
        <f>IF(N180="snížená",J180,0)</f>
        <v>0</v>
      </c>
      <c r="BG180" s="205">
        <f>IF(N180="zákl. přenesená",J180,0)</f>
        <v>0</v>
      </c>
      <c r="BH180" s="205">
        <f>IF(N180="sníž. přenesená",J180,0)</f>
        <v>0</v>
      </c>
      <c r="BI180" s="205">
        <f>IF(N180="nulová",J180,0)</f>
        <v>0</v>
      </c>
      <c r="BJ180" s="12" t="s">
        <v>72</v>
      </c>
      <c r="BK180" s="205">
        <f>ROUND(I180*H180,2)</f>
        <v>0</v>
      </c>
      <c r="BL180" s="12" t="s">
        <v>118</v>
      </c>
      <c r="BM180" s="12" t="s">
        <v>362</v>
      </c>
    </row>
    <row r="181" s="1" customFormat="1">
      <c r="B181" s="33"/>
      <c r="C181" s="34"/>
      <c r="D181" s="206" t="s">
        <v>135</v>
      </c>
      <c r="E181" s="34"/>
      <c r="F181" s="207" t="s">
        <v>363</v>
      </c>
      <c r="G181" s="34"/>
      <c r="H181" s="34"/>
      <c r="I181" s="120"/>
      <c r="J181" s="34"/>
      <c r="K181" s="34"/>
      <c r="L181" s="38"/>
      <c r="M181" s="208"/>
      <c r="N181" s="74"/>
      <c r="O181" s="74"/>
      <c r="P181" s="74"/>
      <c r="Q181" s="74"/>
      <c r="R181" s="74"/>
      <c r="S181" s="74"/>
      <c r="T181" s="75"/>
      <c r="AT181" s="12" t="s">
        <v>135</v>
      </c>
      <c r="AU181" s="12" t="s">
        <v>74</v>
      </c>
    </row>
    <row r="182" s="1" customFormat="1" ht="16.5" customHeight="1">
      <c r="B182" s="33"/>
      <c r="C182" s="194" t="s">
        <v>364</v>
      </c>
      <c r="D182" s="194" t="s">
        <v>114</v>
      </c>
      <c r="E182" s="195" t="s">
        <v>365</v>
      </c>
      <c r="F182" s="196" t="s">
        <v>366</v>
      </c>
      <c r="G182" s="197" t="s">
        <v>180</v>
      </c>
      <c r="H182" s="198">
        <v>1</v>
      </c>
      <c r="I182" s="199"/>
      <c r="J182" s="200">
        <f>ROUND(I182*H182,2)</f>
        <v>0</v>
      </c>
      <c r="K182" s="196" t="s">
        <v>133</v>
      </c>
      <c r="L182" s="38"/>
      <c r="M182" s="201" t="s">
        <v>1</v>
      </c>
      <c r="N182" s="202" t="s">
        <v>38</v>
      </c>
      <c r="O182" s="74"/>
      <c r="P182" s="203">
        <f>O182*H182</f>
        <v>0</v>
      </c>
      <c r="Q182" s="203">
        <v>0.00034000000000000002</v>
      </c>
      <c r="R182" s="203">
        <f>Q182*H182</f>
        <v>0.00034000000000000002</v>
      </c>
      <c r="S182" s="203">
        <v>0</v>
      </c>
      <c r="T182" s="204">
        <f>S182*H182</f>
        <v>0</v>
      </c>
      <c r="AR182" s="12" t="s">
        <v>118</v>
      </c>
      <c r="AT182" s="12" t="s">
        <v>114</v>
      </c>
      <c r="AU182" s="12" t="s">
        <v>74</v>
      </c>
      <c r="AY182" s="12" t="s">
        <v>108</v>
      </c>
      <c r="BE182" s="205">
        <f>IF(N182="základní",J182,0)</f>
        <v>0</v>
      </c>
      <c r="BF182" s="205">
        <f>IF(N182="snížená",J182,0)</f>
        <v>0</v>
      </c>
      <c r="BG182" s="205">
        <f>IF(N182="zákl. přenesená",J182,0)</f>
        <v>0</v>
      </c>
      <c r="BH182" s="205">
        <f>IF(N182="sníž. přenesená",J182,0)</f>
        <v>0</v>
      </c>
      <c r="BI182" s="205">
        <f>IF(N182="nulová",J182,0)</f>
        <v>0</v>
      </c>
      <c r="BJ182" s="12" t="s">
        <v>72</v>
      </c>
      <c r="BK182" s="205">
        <f>ROUND(I182*H182,2)</f>
        <v>0</v>
      </c>
      <c r="BL182" s="12" t="s">
        <v>118</v>
      </c>
      <c r="BM182" s="12" t="s">
        <v>367</v>
      </c>
    </row>
    <row r="183" s="1" customFormat="1">
      <c r="B183" s="33"/>
      <c r="C183" s="34"/>
      <c r="D183" s="206" t="s">
        <v>135</v>
      </c>
      <c r="E183" s="34"/>
      <c r="F183" s="207" t="s">
        <v>368</v>
      </c>
      <c r="G183" s="34"/>
      <c r="H183" s="34"/>
      <c r="I183" s="120"/>
      <c r="J183" s="34"/>
      <c r="K183" s="34"/>
      <c r="L183" s="38"/>
      <c r="M183" s="208"/>
      <c r="N183" s="74"/>
      <c r="O183" s="74"/>
      <c r="P183" s="74"/>
      <c r="Q183" s="74"/>
      <c r="R183" s="74"/>
      <c r="S183" s="74"/>
      <c r="T183" s="75"/>
      <c r="AT183" s="12" t="s">
        <v>135</v>
      </c>
      <c r="AU183" s="12" t="s">
        <v>74</v>
      </c>
    </row>
    <row r="184" s="1" customFormat="1" ht="16.5" customHeight="1">
      <c r="B184" s="33"/>
      <c r="C184" s="194" t="s">
        <v>369</v>
      </c>
      <c r="D184" s="194" t="s">
        <v>114</v>
      </c>
      <c r="E184" s="195" t="s">
        <v>370</v>
      </c>
      <c r="F184" s="196" t="s">
        <v>371</v>
      </c>
      <c r="G184" s="197" t="s">
        <v>180</v>
      </c>
      <c r="H184" s="198">
        <v>2</v>
      </c>
      <c r="I184" s="199"/>
      <c r="J184" s="200">
        <f>ROUND(I184*H184,2)</f>
        <v>0</v>
      </c>
      <c r="K184" s="196" t="s">
        <v>133</v>
      </c>
      <c r="L184" s="38"/>
      <c r="M184" s="201" t="s">
        <v>1</v>
      </c>
      <c r="N184" s="202" t="s">
        <v>38</v>
      </c>
      <c r="O184" s="74"/>
      <c r="P184" s="203">
        <f>O184*H184</f>
        <v>0</v>
      </c>
      <c r="Q184" s="203">
        <v>0.00069999999999999999</v>
      </c>
      <c r="R184" s="203">
        <f>Q184*H184</f>
        <v>0.0014</v>
      </c>
      <c r="S184" s="203">
        <v>0</v>
      </c>
      <c r="T184" s="204">
        <f>S184*H184</f>
        <v>0</v>
      </c>
      <c r="AR184" s="12" t="s">
        <v>118</v>
      </c>
      <c r="AT184" s="12" t="s">
        <v>114</v>
      </c>
      <c r="AU184" s="12" t="s">
        <v>74</v>
      </c>
      <c r="AY184" s="12" t="s">
        <v>108</v>
      </c>
      <c r="BE184" s="205">
        <f>IF(N184="základní",J184,0)</f>
        <v>0</v>
      </c>
      <c r="BF184" s="205">
        <f>IF(N184="snížená",J184,0)</f>
        <v>0</v>
      </c>
      <c r="BG184" s="205">
        <f>IF(N184="zákl. přenesená",J184,0)</f>
        <v>0</v>
      </c>
      <c r="BH184" s="205">
        <f>IF(N184="sníž. přenesená",J184,0)</f>
        <v>0</v>
      </c>
      <c r="BI184" s="205">
        <f>IF(N184="nulová",J184,0)</f>
        <v>0</v>
      </c>
      <c r="BJ184" s="12" t="s">
        <v>72</v>
      </c>
      <c r="BK184" s="205">
        <f>ROUND(I184*H184,2)</f>
        <v>0</v>
      </c>
      <c r="BL184" s="12" t="s">
        <v>118</v>
      </c>
      <c r="BM184" s="12" t="s">
        <v>372</v>
      </c>
    </row>
    <row r="185" s="1" customFormat="1">
      <c r="B185" s="33"/>
      <c r="C185" s="34"/>
      <c r="D185" s="206" t="s">
        <v>135</v>
      </c>
      <c r="E185" s="34"/>
      <c r="F185" s="207" t="s">
        <v>373</v>
      </c>
      <c r="G185" s="34"/>
      <c r="H185" s="34"/>
      <c r="I185" s="120"/>
      <c r="J185" s="34"/>
      <c r="K185" s="34"/>
      <c r="L185" s="38"/>
      <c r="M185" s="208"/>
      <c r="N185" s="74"/>
      <c r="O185" s="74"/>
      <c r="P185" s="74"/>
      <c r="Q185" s="74"/>
      <c r="R185" s="74"/>
      <c r="S185" s="74"/>
      <c r="T185" s="75"/>
      <c r="AT185" s="12" t="s">
        <v>135</v>
      </c>
      <c r="AU185" s="12" t="s">
        <v>74</v>
      </c>
    </row>
    <row r="186" s="1" customFormat="1" ht="16.5" customHeight="1">
      <c r="B186" s="33"/>
      <c r="C186" s="194" t="s">
        <v>374</v>
      </c>
      <c r="D186" s="194" t="s">
        <v>114</v>
      </c>
      <c r="E186" s="195" t="s">
        <v>375</v>
      </c>
      <c r="F186" s="196" t="s">
        <v>376</v>
      </c>
      <c r="G186" s="197" t="s">
        <v>180</v>
      </c>
      <c r="H186" s="198">
        <v>1</v>
      </c>
      <c r="I186" s="199"/>
      <c r="J186" s="200">
        <f>ROUND(I186*H186,2)</f>
        <v>0</v>
      </c>
      <c r="K186" s="196" t="s">
        <v>133</v>
      </c>
      <c r="L186" s="38"/>
      <c r="M186" s="201" t="s">
        <v>1</v>
      </c>
      <c r="N186" s="202" t="s">
        <v>38</v>
      </c>
      <c r="O186" s="74"/>
      <c r="P186" s="203">
        <f>O186*H186</f>
        <v>0</v>
      </c>
      <c r="Q186" s="203">
        <v>0.0011999999999999999</v>
      </c>
      <c r="R186" s="203">
        <f>Q186*H186</f>
        <v>0.0011999999999999999</v>
      </c>
      <c r="S186" s="203">
        <v>0</v>
      </c>
      <c r="T186" s="204">
        <f>S186*H186</f>
        <v>0</v>
      </c>
      <c r="AR186" s="12" t="s">
        <v>118</v>
      </c>
      <c r="AT186" s="12" t="s">
        <v>114</v>
      </c>
      <c r="AU186" s="12" t="s">
        <v>74</v>
      </c>
      <c r="AY186" s="12" t="s">
        <v>108</v>
      </c>
      <c r="BE186" s="205">
        <f>IF(N186="základní",J186,0)</f>
        <v>0</v>
      </c>
      <c r="BF186" s="205">
        <f>IF(N186="snížená",J186,0)</f>
        <v>0</v>
      </c>
      <c r="BG186" s="205">
        <f>IF(N186="zákl. přenesená",J186,0)</f>
        <v>0</v>
      </c>
      <c r="BH186" s="205">
        <f>IF(N186="sníž. přenesená",J186,0)</f>
        <v>0</v>
      </c>
      <c r="BI186" s="205">
        <f>IF(N186="nulová",J186,0)</f>
        <v>0</v>
      </c>
      <c r="BJ186" s="12" t="s">
        <v>72</v>
      </c>
      <c r="BK186" s="205">
        <f>ROUND(I186*H186,2)</f>
        <v>0</v>
      </c>
      <c r="BL186" s="12" t="s">
        <v>118</v>
      </c>
      <c r="BM186" s="12" t="s">
        <v>377</v>
      </c>
    </row>
    <row r="187" s="1" customFormat="1">
      <c r="B187" s="33"/>
      <c r="C187" s="34"/>
      <c r="D187" s="206" t="s">
        <v>135</v>
      </c>
      <c r="E187" s="34"/>
      <c r="F187" s="207" t="s">
        <v>378</v>
      </c>
      <c r="G187" s="34"/>
      <c r="H187" s="34"/>
      <c r="I187" s="120"/>
      <c r="J187" s="34"/>
      <c r="K187" s="34"/>
      <c r="L187" s="38"/>
      <c r="M187" s="208"/>
      <c r="N187" s="74"/>
      <c r="O187" s="74"/>
      <c r="P187" s="74"/>
      <c r="Q187" s="74"/>
      <c r="R187" s="74"/>
      <c r="S187" s="74"/>
      <c r="T187" s="75"/>
      <c r="AT187" s="12" t="s">
        <v>135</v>
      </c>
      <c r="AU187" s="12" t="s">
        <v>74</v>
      </c>
    </row>
    <row r="188" s="1" customFormat="1" ht="16.5" customHeight="1">
      <c r="B188" s="33"/>
      <c r="C188" s="194" t="s">
        <v>379</v>
      </c>
      <c r="D188" s="194" t="s">
        <v>114</v>
      </c>
      <c r="E188" s="195" t="s">
        <v>380</v>
      </c>
      <c r="F188" s="196" t="s">
        <v>381</v>
      </c>
      <c r="G188" s="197" t="s">
        <v>180</v>
      </c>
      <c r="H188" s="198">
        <v>13</v>
      </c>
      <c r="I188" s="199"/>
      <c r="J188" s="200">
        <f>ROUND(I188*H188,2)</f>
        <v>0</v>
      </c>
      <c r="K188" s="196" t="s">
        <v>133</v>
      </c>
      <c r="L188" s="38"/>
      <c r="M188" s="201" t="s">
        <v>1</v>
      </c>
      <c r="N188" s="202" t="s">
        <v>38</v>
      </c>
      <c r="O188" s="74"/>
      <c r="P188" s="203">
        <f>O188*H188</f>
        <v>0</v>
      </c>
      <c r="Q188" s="203">
        <v>0.00040999999999999999</v>
      </c>
      <c r="R188" s="203">
        <f>Q188*H188</f>
        <v>0.0053299999999999997</v>
      </c>
      <c r="S188" s="203">
        <v>0</v>
      </c>
      <c r="T188" s="204">
        <f>S188*H188</f>
        <v>0</v>
      </c>
      <c r="AR188" s="12" t="s">
        <v>118</v>
      </c>
      <c r="AT188" s="12" t="s">
        <v>114</v>
      </c>
      <c r="AU188" s="12" t="s">
        <v>74</v>
      </c>
      <c r="AY188" s="12" t="s">
        <v>108</v>
      </c>
      <c r="BE188" s="205">
        <f>IF(N188="základní",J188,0)</f>
        <v>0</v>
      </c>
      <c r="BF188" s="205">
        <f>IF(N188="snížená",J188,0)</f>
        <v>0</v>
      </c>
      <c r="BG188" s="205">
        <f>IF(N188="zákl. přenesená",J188,0)</f>
        <v>0</v>
      </c>
      <c r="BH188" s="205">
        <f>IF(N188="sníž. přenesená",J188,0)</f>
        <v>0</v>
      </c>
      <c r="BI188" s="205">
        <f>IF(N188="nulová",J188,0)</f>
        <v>0</v>
      </c>
      <c r="BJ188" s="12" t="s">
        <v>72</v>
      </c>
      <c r="BK188" s="205">
        <f>ROUND(I188*H188,2)</f>
        <v>0</v>
      </c>
      <c r="BL188" s="12" t="s">
        <v>118</v>
      </c>
      <c r="BM188" s="12" t="s">
        <v>382</v>
      </c>
    </row>
    <row r="189" s="1" customFormat="1">
      <c r="B189" s="33"/>
      <c r="C189" s="34"/>
      <c r="D189" s="206" t="s">
        <v>135</v>
      </c>
      <c r="E189" s="34"/>
      <c r="F189" s="207" t="s">
        <v>383</v>
      </c>
      <c r="G189" s="34"/>
      <c r="H189" s="34"/>
      <c r="I189" s="120"/>
      <c r="J189" s="34"/>
      <c r="K189" s="34"/>
      <c r="L189" s="38"/>
      <c r="M189" s="208"/>
      <c r="N189" s="74"/>
      <c r="O189" s="74"/>
      <c r="P189" s="74"/>
      <c r="Q189" s="74"/>
      <c r="R189" s="74"/>
      <c r="S189" s="74"/>
      <c r="T189" s="75"/>
      <c r="AT189" s="12" t="s">
        <v>135</v>
      </c>
      <c r="AU189" s="12" t="s">
        <v>74</v>
      </c>
    </row>
    <row r="190" s="1" customFormat="1" ht="16.5" customHeight="1">
      <c r="B190" s="33"/>
      <c r="C190" s="194" t="s">
        <v>384</v>
      </c>
      <c r="D190" s="194" t="s">
        <v>114</v>
      </c>
      <c r="E190" s="195" t="s">
        <v>385</v>
      </c>
      <c r="F190" s="196" t="s">
        <v>386</v>
      </c>
      <c r="G190" s="197" t="s">
        <v>387</v>
      </c>
      <c r="H190" s="198">
        <v>18</v>
      </c>
      <c r="I190" s="199"/>
      <c r="J190" s="200">
        <f>ROUND(I190*H190,2)</f>
        <v>0</v>
      </c>
      <c r="K190" s="196" t="s">
        <v>133</v>
      </c>
      <c r="L190" s="38"/>
      <c r="M190" s="201" t="s">
        <v>1</v>
      </c>
      <c r="N190" s="202" t="s">
        <v>38</v>
      </c>
      <c r="O190" s="74"/>
      <c r="P190" s="203">
        <f>O190*H190</f>
        <v>0</v>
      </c>
      <c r="Q190" s="203">
        <v>9.0000000000000006E-05</v>
      </c>
      <c r="R190" s="203">
        <f>Q190*H190</f>
        <v>0.0016200000000000001</v>
      </c>
      <c r="S190" s="203">
        <v>0</v>
      </c>
      <c r="T190" s="204">
        <f>S190*H190</f>
        <v>0</v>
      </c>
      <c r="AR190" s="12" t="s">
        <v>118</v>
      </c>
      <c r="AT190" s="12" t="s">
        <v>114</v>
      </c>
      <c r="AU190" s="12" t="s">
        <v>74</v>
      </c>
      <c r="AY190" s="12" t="s">
        <v>108</v>
      </c>
      <c r="BE190" s="205">
        <f>IF(N190="základní",J190,0)</f>
        <v>0</v>
      </c>
      <c r="BF190" s="205">
        <f>IF(N190="snížená",J190,0)</f>
        <v>0</v>
      </c>
      <c r="BG190" s="205">
        <f>IF(N190="zákl. přenesená",J190,0)</f>
        <v>0</v>
      </c>
      <c r="BH190" s="205">
        <f>IF(N190="sníž. přenesená",J190,0)</f>
        <v>0</v>
      </c>
      <c r="BI190" s="205">
        <f>IF(N190="nulová",J190,0)</f>
        <v>0</v>
      </c>
      <c r="BJ190" s="12" t="s">
        <v>72</v>
      </c>
      <c r="BK190" s="205">
        <f>ROUND(I190*H190,2)</f>
        <v>0</v>
      </c>
      <c r="BL190" s="12" t="s">
        <v>118</v>
      </c>
      <c r="BM190" s="12" t="s">
        <v>388</v>
      </c>
    </row>
    <row r="191" s="1" customFormat="1">
      <c r="B191" s="33"/>
      <c r="C191" s="34"/>
      <c r="D191" s="206" t="s">
        <v>135</v>
      </c>
      <c r="E191" s="34"/>
      <c r="F191" s="207" t="s">
        <v>389</v>
      </c>
      <c r="G191" s="34"/>
      <c r="H191" s="34"/>
      <c r="I191" s="120"/>
      <c r="J191" s="34"/>
      <c r="K191" s="34"/>
      <c r="L191" s="38"/>
      <c r="M191" s="208"/>
      <c r="N191" s="74"/>
      <c r="O191" s="74"/>
      <c r="P191" s="74"/>
      <c r="Q191" s="74"/>
      <c r="R191" s="74"/>
      <c r="S191" s="74"/>
      <c r="T191" s="75"/>
      <c r="AT191" s="12" t="s">
        <v>135</v>
      </c>
      <c r="AU191" s="12" t="s">
        <v>74</v>
      </c>
    </row>
    <row r="192" s="1" customFormat="1" ht="16.5" customHeight="1">
      <c r="B192" s="33"/>
      <c r="C192" s="194" t="s">
        <v>390</v>
      </c>
      <c r="D192" s="194" t="s">
        <v>114</v>
      </c>
      <c r="E192" s="195" t="s">
        <v>391</v>
      </c>
      <c r="F192" s="196" t="s">
        <v>392</v>
      </c>
      <c r="G192" s="197" t="s">
        <v>244</v>
      </c>
      <c r="H192" s="198">
        <v>0.30399999999999999</v>
      </c>
      <c r="I192" s="199"/>
      <c r="J192" s="200">
        <f>ROUND(I192*H192,2)</f>
        <v>0</v>
      </c>
      <c r="K192" s="196" t="s">
        <v>133</v>
      </c>
      <c r="L192" s="38"/>
      <c r="M192" s="201" t="s">
        <v>1</v>
      </c>
      <c r="N192" s="202" t="s">
        <v>38</v>
      </c>
      <c r="O192" s="74"/>
      <c r="P192" s="203">
        <f>O192*H192</f>
        <v>0</v>
      </c>
      <c r="Q192" s="203">
        <v>0</v>
      </c>
      <c r="R192" s="203">
        <f>Q192*H192</f>
        <v>0</v>
      </c>
      <c r="S192" s="203">
        <v>0</v>
      </c>
      <c r="T192" s="204">
        <f>S192*H192</f>
        <v>0</v>
      </c>
      <c r="AR192" s="12" t="s">
        <v>118</v>
      </c>
      <c r="AT192" s="12" t="s">
        <v>114</v>
      </c>
      <c r="AU192" s="12" t="s">
        <v>74</v>
      </c>
      <c r="AY192" s="12" t="s">
        <v>108</v>
      </c>
      <c r="BE192" s="205">
        <f>IF(N192="základní",J192,0)</f>
        <v>0</v>
      </c>
      <c r="BF192" s="205">
        <f>IF(N192="snížená",J192,0)</f>
        <v>0</v>
      </c>
      <c r="BG192" s="205">
        <f>IF(N192="zákl. přenesená",J192,0)</f>
        <v>0</v>
      </c>
      <c r="BH192" s="205">
        <f>IF(N192="sníž. přenesená",J192,0)</f>
        <v>0</v>
      </c>
      <c r="BI192" s="205">
        <f>IF(N192="nulová",J192,0)</f>
        <v>0</v>
      </c>
      <c r="BJ192" s="12" t="s">
        <v>72</v>
      </c>
      <c r="BK192" s="205">
        <f>ROUND(I192*H192,2)</f>
        <v>0</v>
      </c>
      <c r="BL192" s="12" t="s">
        <v>118</v>
      </c>
      <c r="BM192" s="12" t="s">
        <v>393</v>
      </c>
    </row>
    <row r="193" s="10" customFormat="1" ht="22.8" customHeight="1">
      <c r="B193" s="178"/>
      <c r="C193" s="179"/>
      <c r="D193" s="180" t="s">
        <v>66</v>
      </c>
      <c r="E193" s="192" t="s">
        <v>394</v>
      </c>
      <c r="F193" s="192" t="s">
        <v>395</v>
      </c>
      <c r="G193" s="179"/>
      <c r="H193" s="179"/>
      <c r="I193" s="182"/>
      <c r="J193" s="193">
        <f>BK193</f>
        <v>0</v>
      </c>
      <c r="K193" s="179"/>
      <c r="L193" s="184"/>
      <c r="M193" s="185"/>
      <c r="N193" s="186"/>
      <c r="O193" s="186"/>
      <c r="P193" s="187">
        <f>SUM(P194:P211)</f>
        <v>0</v>
      </c>
      <c r="Q193" s="186"/>
      <c r="R193" s="187">
        <f>SUM(R194:R211)</f>
        <v>0.077687500000000007</v>
      </c>
      <c r="S193" s="186"/>
      <c r="T193" s="188">
        <f>SUM(T194:T211)</f>
        <v>0</v>
      </c>
      <c r="AR193" s="189" t="s">
        <v>74</v>
      </c>
      <c r="AT193" s="190" t="s">
        <v>66</v>
      </c>
      <c r="AU193" s="190" t="s">
        <v>72</v>
      </c>
      <c r="AY193" s="189" t="s">
        <v>108</v>
      </c>
      <c r="BK193" s="191">
        <f>SUM(BK194:BK211)</f>
        <v>0</v>
      </c>
    </row>
    <row r="194" s="1" customFormat="1" ht="16.5" customHeight="1">
      <c r="B194" s="33"/>
      <c r="C194" s="194" t="s">
        <v>396</v>
      </c>
      <c r="D194" s="194" t="s">
        <v>114</v>
      </c>
      <c r="E194" s="195" t="s">
        <v>397</v>
      </c>
      <c r="F194" s="196" t="s">
        <v>398</v>
      </c>
      <c r="G194" s="197" t="s">
        <v>117</v>
      </c>
      <c r="H194" s="198">
        <v>20</v>
      </c>
      <c r="I194" s="199"/>
      <c r="J194" s="200">
        <f>ROUND(I194*H194,2)</f>
        <v>0</v>
      </c>
      <c r="K194" s="196" t="s">
        <v>1</v>
      </c>
      <c r="L194" s="38"/>
      <c r="M194" s="201" t="s">
        <v>1</v>
      </c>
      <c r="N194" s="202" t="s">
        <v>38</v>
      </c>
      <c r="O194" s="74"/>
      <c r="P194" s="203">
        <f>O194*H194</f>
        <v>0</v>
      </c>
      <c r="Q194" s="203">
        <v>0</v>
      </c>
      <c r="R194" s="203">
        <f>Q194*H194</f>
        <v>0</v>
      </c>
      <c r="S194" s="203">
        <v>0</v>
      </c>
      <c r="T194" s="204">
        <f>S194*H194</f>
        <v>0</v>
      </c>
      <c r="AR194" s="12" t="s">
        <v>118</v>
      </c>
      <c r="AT194" s="12" t="s">
        <v>114</v>
      </c>
      <c r="AU194" s="12" t="s">
        <v>74</v>
      </c>
      <c r="AY194" s="12" t="s">
        <v>108</v>
      </c>
      <c r="BE194" s="205">
        <f>IF(N194="základní",J194,0)</f>
        <v>0</v>
      </c>
      <c r="BF194" s="205">
        <f>IF(N194="snížená",J194,0)</f>
        <v>0</v>
      </c>
      <c r="BG194" s="205">
        <f>IF(N194="zákl. přenesená",J194,0)</f>
        <v>0</v>
      </c>
      <c r="BH194" s="205">
        <f>IF(N194="sníž. přenesená",J194,0)</f>
        <v>0</v>
      </c>
      <c r="BI194" s="205">
        <f>IF(N194="nulová",J194,0)</f>
        <v>0</v>
      </c>
      <c r="BJ194" s="12" t="s">
        <v>72</v>
      </c>
      <c r="BK194" s="205">
        <f>ROUND(I194*H194,2)</f>
        <v>0</v>
      </c>
      <c r="BL194" s="12" t="s">
        <v>118</v>
      </c>
      <c r="BM194" s="12" t="s">
        <v>399</v>
      </c>
    </row>
    <row r="195" s="1" customFormat="1" ht="16.5" customHeight="1">
      <c r="B195" s="33"/>
      <c r="C195" s="194" t="s">
        <v>400</v>
      </c>
      <c r="D195" s="194" t="s">
        <v>114</v>
      </c>
      <c r="E195" s="195" t="s">
        <v>401</v>
      </c>
      <c r="F195" s="196" t="s">
        <v>402</v>
      </c>
      <c r="G195" s="197" t="s">
        <v>123</v>
      </c>
      <c r="H195" s="198">
        <v>1</v>
      </c>
      <c r="I195" s="199"/>
      <c r="J195" s="200">
        <f>ROUND(I195*H195,2)</f>
        <v>0</v>
      </c>
      <c r="K195" s="196" t="s">
        <v>1</v>
      </c>
      <c r="L195" s="38"/>
      <c r="M195" s="201" t="s">
        <v>1</v>
      </c>
      <c r="N195" s="202" t="s">
        <v>38</v>
      </c>
      <c r="O195" s="74"/>
      <c r="P195" s="203">
        <f>O195*H195</f>
        <v>0</v>
      </c>
      <c r="Q195" s="203">
        <v>0</v>
      </c>
      <c r="R195" s="203">
        <f>Q195*H195</f>
        <v>0</v>
      </c>
      <c r="S195" s="203">
        <v>0</v>
      </c>
      <c r="T195" s="204">
        <f>S195*H195</f>
        <v>0</v>
      </c>
      <c r="AR195" s="12" t="s">
        <v>118</v>
      </c>
      <c r="AT195" s="12" t="s">
        <v>114</v>
      </c>
      <c r="AU195" s="12" t="s">
        <v>74</v>
      </c>
      <c r="AY195" s="12" t="s">
        <v>108</v>
      </c>
      <c r="BE195" s="205">
        <f>IF(N195="základní",J195,0)</f>
        <v>0</v>
      </c>
      <c r="BF195" s="205">
        <f>IF(N195="snížená",J195,0)</f>
        <v>0</v>
      </c>
      <c r="BG195" s="205">
        <f>IF(N195="zákl. přenesená",J195,0)</f>
        <v>0</v>
      </c>
      <c r="BH195" s="205">
        <f>IF(N195="sníž. přenesená",J195,0)</f>
        <v>0</v>
      </c>
      <c r="BI195" s="205">
        <f>IF(N195="nulová",J195,0)</f>
        <v>0</v>
      </c>
      <c r="BJ195" s="12" t="s">
        <v>72</v>
      </c>
      <c r="BK195" s="205">
        <f>ROUND(I195*H195,2)</f>
        <v>0</v>
      </c>
      <c r="BL195" s="12" t="s">
        <v>118</v>
      </c>
      <c r="BM195" s="12" t="s">
        <v>403</v>
      </c>
    </row>
    <row r="196" s="1" customFormat="1" ht="16.5" customHeight="1">
      <c r="B196" s="33"/>
      <c r="C196" s="194" t="s">
        <v>404</v>
      </c>
      <c r="D196" s="194" t="s">
        <v>114</v>
      </c>
      <c r="E196" s="195" t="s">
        <v>405</v>
      </c>
      <c r="F196" s="196" t="s">
        <v>406</v>
      </c>
      <c r="G196" s="197" t="s">
        <v>117</v>
      </c>
      <c r="H196" s="198">
        <v>4</v>
      </c>
      <c r="I196" s="199"/>
      <c r="J196" s="200">
        <f>ROUND(I196*H196,2)</f>
        <v>0</v>
      </c>
      <c r="K196" s="196" t="s">
        <v>1</v>
      </c>
      <c r="L196" s="38"/>
      <c r="M196" s="201" t="s">
        <v>1</v>
      </c>
      <c r="N196" s="202" t="s">
        <v>38</v>
      </c>
      <c r="O196" s="74"/>
      <c r="P196" s="203">
        <f>O196*H196</f>
        <v>0</v>
      </c>
      <c r="Q196" s="203">
        <v>0</v>
      </c>
      <c r="R196" s="203">
        <f>Q196*H196</f>
        <v>0</v>
      </c>
      <c r="S196" s="203">
        <v>0</v>
      </c>
      <c r="T196" s="204">
        <f>S196*H196</f>
        <v>0</v>
      </c>
      <c r="AR196" s="12" t="s">
        <v>118</v>
      </c>
      <c r="AT196" s="12" t="s">
        <v>114</v>
      </c>
      <c r="AU196" s="12" t="s">
        <v>74</v>
      </c>
      <c r="AY196" s="12" t="s">
        <v>108</v>
      </c>
      <c r="BE196" s="205">
        <f>IF(N196="základní",J196,0)</f>
        <v>0</v>
      </c>
      <c r="BF196" s="205">
        <f>IF(N196="snížená",J196,0)</f>
        <v>0</v>
      </c>
      <c r="BG196" s="205">
        <f>IF(N196="zákl. přenesená",J196,0)</f>
        <v>0</v>
      </c>
      <c r="BH196" s="205">
        <f>IF(N196="sníž. přenesená",J196,0)</f>
        <v>0</v>
      </c>
      <c r="BI196" s="205">
        <f>IF(N196="nulová",J196,0)</f>
        <v>0</v>
      </c>
      <c r="BJ196" s="12" t="s">
        <v>72</v>
      </c>
      <c r="BK196" s="205">
        <f>ROUND(I196*H196,2)</f>
        <v>0</v>
      </c>
      <c r="BL196" s="12" t="s">
        <v>118</v>
      </c>
      <c r="BM196" s="12" t="s">
        <v>407</v>
      </c>
    </row>
    <row r="197" s="1" customFormat="1" ht="16.5" customHeight="1">
      <c r="B197" s="33"/>
      <c r="C197" s="194" t="s">
        <v>408</v>
      </c>
      <c r="D197" s="194" t="s">
        <v>114</v>
      </c>
      <c r="E197" s="195" t="s">
        <v>409</v>
      </c>
      <c r="F197" s="196" t="s">
        <v>410</v>
      </c>
      <c r="G197" s="197" t="s">
        <v>132</v>
      </c>
      <c r="H197" s="198">
        <v>1</v>
      </c>
      <c r="I197" s="199"/>
      <c r="J197" s="200">
        <f>ROUND(I197*H197,2)</f>
        <v>0</v>
      </c>
      <c r="K197" s="196" t="s">
        <v>133</v>
      </c>
      <c r="L197" s="38"/>
      <c r="M197" s="201" t="s">
        <v>1</v>
      </c>
      <c r="N197" s="202" t="s">
        <v>38</v>
      </c>
      <c r="O197" s="74"/>
      <c r="P197" s="203">
        <f>O197*H197</f>
        <v>0</v>
      </c>
      <c r="Q197" s="203">
        <v>0.00264</v>
      </c>
      <c r="R197" s="203">
        <f>Q197*H197</f>
        <v>0.00264</v>
      </c>
      <c r="S197" s="203">
        <v>0</v>
      </c>
      <c r="T197" s="204">
        <f>S197*H197</f>
        <v>0</v>
      </c>
      <c r="AR197" s="12" t="s">
        <v>118</v>
      </c>
      <c r="AT197" s="12" t="s">
        <v>114</v>
      </c>
      <c r="AU197" s="12" t="s">
        <v>74</v>
      </c>
      <c r="AY197" s="12" t="s">
        <v>108</v>
      </c>
      <c r="BE197" s="205">
        <f>IF(N197="základní",J197,0)</f>
        <v>0</v>
      </c>
      <c r="BF197" s="205">
        <f>IF(N197="snížená",J197,0)</f>
        <v>0</v>
      </c>
      <c r="BG197" s="205">
        <f>IF(N197="zákl. přenesená",J197,0)</f>
        <v>0</v>
      </c>
      <c r="BH197" s="205">
        <f>IF(N197="sníž. přenesená",J197,0)</f>
        <v>0</v>
      </c>
      <c r="BI197" s="205">
        <f>IF(N197="nulová",J197,0)</f>
        <v>0</v>
      </c>
      <c r="BJ197" s="12" t="s">
        <v>72</v>
      </c>
      <c r="BK197" s="205">
        <f>ROUND(I197*H197,2)</f>
        <v>0</v>
      </c>
      <c r="BL197" s="12" t="s">
        <v>118</v>
      </c>
      <c r="BM197" s="12" t="s">
        <v>411</v>
      </c>
    </row>
    <row r="198" s="1" customFormat="1" ht="16.5" customHeight="1">
      <c r="B198" s="33"/>
      <c r="C198" s="194" t="s">
        <v>412</v>
      </c>
      <c r="D198" s="194" t="s">
        <v>114</v>
      </c>
      <c r="E198" s="195" t="s">
        <v>413</v>
      </c>
      <c r="F198" s="196" t="s">
        <v>414</v>
      </c>
      <c r="G198" s="197" t="s">
        <v>132</v>
      </c>
      <c r="H198" s="198">
        <v>4</v>
      </c>
      <c r="I198" s="199"/>
      <c r="J198" s="200">
        <f>ROUND(I198*H198,2)</f>
        <v>0</v>
      </c>
      <c r="K198" s="196" t="s">
        <v>133</v>
      </c>
      <c r="L198" s="38"/>
      <c r="M198" s="201" t="s">
        <v>1</v>
      </c>
      <c r="N198" s="202" t="s">
        <v>38</v>
      </c>
      <c r="O198" s="74"/>
      <c r="P198" s="203">
        <f>O198*H198</f>
        <v>0</v>
      </c>
      <c r="Q198" s="203">
        <v>0.0030100000000000001</v>
      </c>
      <c r="R198" s="203">
        <f>Q198*H198</f>
        <v>0.01204</v>
      </c>
      <c r="S198" s="203">
        <v>0</v>
      </c>
      <c r="T198" s="204">
        <f>S198*H198</f>
        <v>0</v>
      </c>
      <c r="AR198" s="12" t="s">
        <v>118</v>
      </c>
      <c r="AT198" s="12" t="s">
        <v>114</v>
      </c>
      <c r="AU198" s="12" t="s">
        <v>74</v>
      </c>
      <c r="AY198" s="12" t="s">
        <v>108</v>
      </c>
      <c r="BE198" s="205">
        <f>IF(N198="základní",J198,0)</f>
        <v>0</v>
      </c>
      <c r="BF198" s="205">
        <f>IF(N198="snížená",J198,0)</f>
        <v>0</v>
      </c>
      <c r="BG198" s="205">
        <f>IF(N198="zákl. přenesená",J198,0)</f>
        <v>0</v>
      </c>
      <c r="BH198" s="205">
        <f>IF(N198="sníž. přenesená",J198,0)</f>
        <v>0</v>
      </c>
      <c r="BI198" s="205">
        <f>IF(N198="nulová",J198,0)</f>
        <v>0</v>
      </c>
      <c r="BJ198" s="12" t="s">
        <v>72</v>
      </c>
      <c r="BK198" s="205">
        <f>ROUND(I198*H198,2)</f>
        <v>0</v>
      </c>
      <c r="BL198" s="12" t="s">
        <v>118</v>
      </c>
      <c r="BM198" s="12" t="s">
        <v>415</v>
      </c>
    </row>
    <row r="199" s="1" customFormat="1">
      <c r="B199" s="33"/>
      <c r="C199" s="34"/>
      <c r="D199" s="206" t="s">
        <v>135</v>
      </c>
      <c r="E199" s="34"/>
      <c r="F199" s="207" t="s">
        <v>416</v>
      </c>
      <c r="G199" s="34"/>
      <c r="H199" s="34"/>
      <c r="I199" s="120"/>
      <c r="J199" s="34"/>
      <c r="K199" s="34"/>
      <c r="L199" s="38"/>
      <c r="M199" s="208"/>
      <c r="N199" s="74"/>
      <c r="O199" s="74"/>
      <c r="P199" s="74"/>
      <c r="Q199" s="74"/>
      <c r="R199" s="74"/>
      <c r="S199" s="74"/>
      <c r="T199" s="75"/>
      <c r="AT199" s="12" t="s">
        <v>135</v>
      </c>
      <c r="AU199" s="12" t="s">
        <v>74</v>
      </c>
    </row>
    <row r="200" s="1" customFormat="1" ht="16.5" customHeight="1">
      <c r="B200" s="33"/>
      <c r="C200" s="194" t="s">
        <v>417</v>
      </c>
      <c r="D200" s="194" t="s">
        <v>114</v>
      </c>
      <c r="E200" s="195" t="s">
        <v>418</v>
      </c>
      <c r="F200" s="196" t="s">
        <v>419</v>
      </c>
      <c r="G200" s="197" t="s">
        <v>132</v>
      </c>
      <c r="H200" s="198">
        <v>12</v>
      </c>
      <c r="I200" s="199"/>
      <c r="J200" s="200">
        <f>ROUND(I200*H200,2)</f>
        <v>0</v>
      </c>
      <c r="K200" s="196" t="s">
        <v>133</v>
      </c>
      <c r="L200" s="38"/>
      <c r="M200" s="201" t="s">
        <v>1</v>
      </c>
      <c r="N200" s="202" t="s">
        <v>38</v>
      </c>
      <c r="O200" s="74"/>
      <c r="P200" s="203">
        <f>O200*H200</f>
        <v>0</v>
      </c>
      <c r="Q200" s="203">
        <v>0.0040499999999999998</v>
      </c>
      <c r="R200" s="203">
        <f>Q200*H200</f>
        <v>0.048599999999999997</v>
      </c>
      <c r="S200" s="203">
        <v>0</v>
      </c>
      <c r="T200" s="204">
        <f>S200*H200</f>
        <v>0</v>
      </c>
      <c r="AR200" s="12" t="s">
        <v>118</v>
      </c>
      <c r="AT200" s="12" t="s">
        <v>114</v>
      </c>
      <c r="AU200" s="12" t="s">
        <v>74</v>
      </c>
      <c r="AY200" s="12" t="s">
        <v>108</v>
      </c>
      <c r="BE200" s="205">
        <f>IF(N200="základní",J200,0)</f>
        <v>0</v>
      </c>
      <c r="BF200" s="205">
        <f>IF(N200="snížená",J200,0)</f>
        <v>0</v>
      </c>
      <c r="BG200" s="205">
        <f>IF(N200="zákl. přenesená",J200,0)</f>
        <v>0</v>
      </c>
      <c r="BH200" s="205">
        <f>IF(N200="sníž. přenesená",J200,0)</f>
        <v>0</v>
      </c>
      <c r="BI200" s="205">
        <f>IF(N200="nulová",J200,0)</f>
        <v>0</v>
      </c>
      <c r="BJ200" s="12" t="s">
        <v>72</v>
      </c>
      <c r="BK200" s="205">
        <f>ROUND(I200*H200,2)</f>
        <v>0</v>
      </c>
      <c r="BL200" s="12" t="s">
        <v>118</v>
      </c>
      <c r="BM200" s="12" t="s">
        <v>420</v>
      </c>
    </row>
    <row r="201" s="1" customFormat="1">
      <c r="B201" s="33"/>
      <c r="C201" s="34"/>
      <c r="D201" s="206" t="s">
        <v>135</v>
      </c>
      <c r="E201" s="34"/>
      <c r="F201" s="207" t="s">
        <v>421</v>
      </c>
      <c r="G201" s="34"/>
      <c r="H201" s="34"/>
      <c r="I201" s="120"/>
      <c r="J201" s="34"/>
      <c r="K201" s="34"/>
      <c r="L201" s="38"/>
      <c r="M201" s="208"/>
      <c r="N201" s="74"/>
      <c r="O201" s="74"/>
      <c r="P201" s="74"/>
      <c r="Q201" s="74"/>
      <c r="R201" s="74"/>
      <c r="S201" s="74"/>
      <c r="T201" s="75"/>
      <c r="AT201" s="12" t="s">
        <v>135</v>
      </c>
      <c r="AU201" s="12" t="s">
        <v>74</v>
      </c>
    </row>
    <row r="202" s="1" customFormat="1" ht="16.5" customHeight="1">
      <c r="B202" s="33"/>
      <c r="C202" s="194" t="s">
        <v>422</v>
      </c>
      <c r="D202" s="194" t="s">
        <v>114</v>
      </c>
      <c r="E202" s="195" t="s">
        <v>423</v>
      </c>
      <c r="F202" s="196" t="s">
        <v>424</v>
      </c>
      <c r="G202" s="197" t="s">
        <v>132</v>
      </c>
      <c r="H202" s="198">
        <v>1.5</v>
      </c>
      <c r="I202" s="199"/>
      <c r="J202" s="200">
        <f>ROUND(I202*H202,2)</f>
        <v>0</v>
      </c>
      <c r="K202" s="196" t="s">
        <v>133</v>
      </c>
      <c r="L202" s="38"/>
      <c r="M202" s="201" t="s">
        <v>1</v>
      </c>
      <c r="N202" s="202" t="s">
        <v>38</v>
      </c>
      <c r="O202" s="74"/>
      <c r="P202" s="203">
        <f>O202*H202</f>
        <v>0</v>
      </c>
      <c r="Q202" s="203">
        <v>0.0046800000000000001</v>
      </c>
      <c r="R202" s="203">
        <f>Q202*H202</f>
        <v>0.0070200000000000002</v>
      </c>
      <c r="S202" s="203">
        <v>0</v>
      </c>
      <c r="T202" s="204">
        <f>S202*H202</f>
        <v>0</v>
      </c>
      <c r="AR202" s="12" t="s">
        <v>118</v>
      </c>
      <c r="AT202" s="12" t="s">
        <v>114</v>
      </c>
      <c r="AU202" s="12" t="s">
        <v>74</v>
      </c>
      <c r="AY202" s="12" t="s">
        <v>108</v>
      </c>
      <c r="BE202" s="205">
        <f>IF(N202="základní",J202,0)</f>
        <v>0</v>
      </c>
      <c r="BF202" s="205">
        <f>IF(N202="snížená",J202,0)</f>
        <v>0</v>
      </c>
      <c r="BG202" s="205">
        <f>IF(N202="zákl. přenesená",J202,0)</f>
        <v>0</v>
      </c>
      <c r="BH202" s="205">
        <f>IF(N202="sníž. přenesená",J202,0)</f>
        <v>0</v>
      </c>
      <c r="BI202" s="205">
        <f>IF(N202="nulová",J202,0)</f>
        <v>0</v>
      </c>
      <c r="BJ202" s="12" t="s">
        <v>72</v>
      </c>
      <c r="BK202" s="205">
        <f>ROUND(I202*H202,2)</f>
        <v>0</v>
      </c>
      <c r="BL202" s="12" t="s">
        <v>118</v>
      </c>
      <c r="BM202" s="12" t="s">
        <v>425</v>
      </c>
    </row>
    <row r="203" s="1" customFormat="1" ht="16.5" customHeight="1">
      <c r="B203" s="33"/>
      <c r="C203" s="194" t="s">
        <v>426</v>
      </c>
      <c r="D203" s="194" t="s">
        <v>114</v>
      </c>
      <c r="E203" s="195" t="s">
        <v>427</v>
      </c>
      <c r="F203" s="196" t="s">
        <v>428</v>
      </c>
      <c r="G203" s="197" t="s">
        <v>132</v>
      </c>
      <c r="H203" s="198">
        <v>0.75</v>
      </c>
      <c r="I203" s="199"/>
      <c r="J203" s="200">
        <f>ROUND(I203*H203,2)</f>
        <v>0</v>
      </c>
      <c r="K203" s="196" t="s">
        <v>133</v>
      </c>
      <c r="L203" s="38"/>
      <c r="M203" s="201" t="s">
        <v>1</v>
      </c>
      <c r="N203" s="202" t="s">
        <v>38</v>
      </c>
      <c r="O203" s="74"/>
      <c r="P203" s="203">
        <f>O203*H203</f>
        <v>0</v>
      </c>
      <c r="Q203" s="203">
        <v>0.0065300000000000002</v>
      </c>
      <c r="R203" s="203">
        <f>Q203*H203</f>
        <v>0.0048974999999999999</v>
      </c>
      <c r="S203" s="203">
        <v>0</v>
      </c>
      <c r="T203" s="204">
        <f>S203*H203</f>
        <v>0</v>
      </c>
      <c r="AR203" s="12" t="s">
        <v>118</v>
      </c>
      <c r="AT203" s="12" t="s">
        <v>114</v>
      </c>
      <c r="AU203" s="12" t="s">
        <v>74</v>
      </c>
      <c r="AY203" s="12" t="s">
        <v>108</v>
      </c>
      <c r="BE203" s="205">
        <f>IF(N203="základní",J203,0)</f>
        <v>0</v>
      </c>
      <c r="BF203" s="205">
        <f>IF(N203="snížená",J203,0)</f>
        <v>0</v>
      </c>
      <c r="BG203" s="205">
        <f>IF(N203="zákl. přenesená",J203,0)</f>
        <v>0</v>
      </c>
      <c r="BH203" s="205">
        <f>IF(N203="sníž. přenesená",J203,0)</f>
        <v>0</v>
      </c>
      <c r="BI203" s="205">
        <f>IF(N203="nulová",J203,0)</f>
        <v>0</v>
      </c>
      <c r="BJ203" s="12" t="s">
        <v>72</v>
      </c>
      <c r="BK203" s="205">
        <f>ROUND(I203*H203,2)</f>
        <v>0</v>
      </c>
      <c r="BL203" s="12" t="s">
        <v>118</v>
      </c>
      <c r="BM203" s="12" t="s">
        <v>429</v>
      </c>
    </row>
    <row r="204" s="1" customFormat="1" ht="16.5" customHeight="1">
      <c r="B204" s="33"/>
      <c r="C204" s="194" t="s">
        <v>430</v>
      </c>
      <c r="D204" s="194" t="s">
        <v>114</v>
      </c>
      <c r="E204" s="195" t="s">
        <v>431</v>
      </c>
      <c r="F204" s="196" t="s">
        <v>432</v>
      </c>
      <c r="G204" s="197" t="s">
        <v>180</v>
      </c>
      <c r="H204" s="198">
        <v>2</v>
      </c>
      <c r="I204" s="199"/>
      <c r="J204" s="200">
        <f>ROUND(I204*H204,2)</f>
        <v>0</v>
      </c>
      <c r="K204" s="196" t="s">
        <v>133</v>
      </c>
      <c r="L204" s="38"/>
      <c r="M204" s="201" t="s">
        <v>1</v>
      </c>
      <c r="N204" s="202" t="s">
        <v>38</v>
      </c>
      <c r="O204" s="74"/>
      <c r="P204" s="203">
        <f>O204*H204</f>
        <v>0</v>
      </c>
      <c r="Q204" s="203">
        <v>0</v>
      </c>
      <c r="R204" s="203">
        <f>Q204*H204</f>
        <v>0</v>
      </c>
      <c r="S204" s="203">
        <v>0</v>
      </c>
      <c r="T204" s="204">
        <f>S204*H204</f>
        <v>0</v>
      </c>
      <c r="AR204" s="12" t="s">
        <v>118</v>
      </c>
      <c r="AT204" s="12" t="s">
        <v>114</v>
      </c>
      <c r="AU204" s="12" t="s">
        <v>74</v>
      </c>
      <c r="AY204" s="12" t="s">
        <v>108</v>
      </c>
      <c r="BE204" s="205">
        <f>IF(N204="základní",J204,0)</f>
        <v>0</v>
      </c>
      <c r="BF204" s="205">
        <f>IF(N204="snížená",J204,0)</f>
        <v>0</v>
      </c>
      <c r="BG204" s="205">
        <f>IF(N204="zákl. přenesená",J204,0)</f>
        <v>0</v>
      </c>
      <c r="BH204" s="205">
        <f>IF(N204="sníž. přenesená",J204,0)</f>
        <v>0</v>
      </c>
      <c r="BI204" s="205">
        <f>IF(N204="nulová",J204,0)</f>
        <v>0</v>
      </c>
      <c r="BJ204" s="12" t="s">
        <v>72</v>
      </c>
      <c r="BK204" s="205">
        <f>ROUND(I204*H204,2)</f>
        <v>0</v>
      </c>
      <c r="BL204" s="12" t="s">
        <v>118</v>
      </c>
      <c r="BM204" s="12" t="s">
        <v>433</v>
      </c>
    </row>
    <row r="205" s="1" customFormat="1" ht="16.5" customHeight="1">
      <c r="B205" s="33"/>
      <c r="C205" s="194" t="s">
        <v>434</v>
      </c>
      <c r="D205" s="194" t="s">
        <v>114</v>
      </c>
      <c r="E205" s="195" t="s">
        <v>435</v>
      </c>
      <c r="F205" s="196" t="s">
        <v>436</v>
      </c>
      <c r="G205" s="197" t="s">
        <v>132</v>
      </c>
      <c r="H205" s="198">
        <v>35</v>
      </c>
      <c r="I205" s="199"/>
      <c r="J205" s="200">
        <f>ROUND(I205*H205,2)</f>
        <v>0</v>
      </c>
      <c r="K205" s="196" t="s">
        <v>133</v>
      </c>
      <c r="L205" s="38"/>
      <c r="M205" s="201" t="s">
        <v>1</v>
      </c>
      <c r="N205" s="202" t="s">
        <v>38</v>
      </c>
      <c r="O205" s="74"/>
      <c r="P205" s="203">
        <f>O205*H205</f>
        <v>0</v>
      </c>
      <c r="Q205" s="203">
        <v>0</v>
      </c>
      <c r="R205" s="203">
        <f>Q205*H205</f>
        <v>0</v>
      </c>
      <c r="S205" s="203">
        <v>0</v>
      </c>
      <c r="T205" s="204">
        <f>S205*H205</f>
        <v>0</v>
      </c>
      <c r="AR205" s="12" t="s">
        <v>118</v>
      </c>
      <c r="AT205" s="12" t="s">
        <v>114</v>
      </c>
      <c r="AU205" s="12" t="s">
        <v>74</v>
      </c>
      <c r="AY205" s="12" t="s">
        <v>108</v>
      </c>
      <c r="BE205" s="205">
        <f>IF(N205="základní",J205,0)</f>
        <v>0</v>
      </c>
      <c r="BF205" s="205">
        <f>IF(N205="snížená",J205,0)</f>
        <v>0</v>
      </c>
      <c r="BG205" s="205">
        <f>IF(N205="zákl. přenesená",J205,0)</f>
        <v>0</v>
      </c>
      <c r="BH205" s="205">
        <f>IF(N205="sníž. přenesená",J205,0)</f>
        <v>0</v>
      </c>
      <c r="BI205" s="205">
        <f>IF(N205="nulová",J205,0)</f>
        <v>0</v>
      </c>
      <c r="BJ205" s="12" t="s">
        <v>72</v>
      </c>
      <c r="BK205" s="205">
        <f>ROUND(I205*H205,2)</f>
        <v>0</v>
      </c>
      <c r="BL205" s="12" t="s">
        <v>118</v>
      </c>
      <c r="BM205" s="12" t="s">
        <v>437</v>
      </c>
    </row>
    <row r="206" s="1" customFormat="1" ht="16.5" customHeight="1">
      <c r="B206" s="33"/>
      <c r="C206" s="194" t="s">
        <v>438</v>
      </c>
      <c r="D206" s="194" t="s">
        <v>114</v>
      </c>
      <c r="E206" s="195" t="s">
        <v>439</v>
      </c>
      <c r="F206" s="196" t="s">
        <v>440</v>
      </c>
      <c r="G206" s="197" t="s">
        <v>180</v>
      </c>
      <c r="H206" s="198">
        <v>1</v>
      </c>
      <c r="I206" s="199"/>
      <c r="J206" s="200">
        <f>ROUND(I206*H206,2)</f>
        <v>0</v>
      </c>
      <c r="K206" s="196" t="s">
        <v>133</v>
      </c>
      <c r="L206" s="38"/>
      <c r="M206" s="201" t="s">
        <v>1</v>
      </c>
      <c r="N206" s="202" t="s">
        <v>38</v>
      </c>
      <c r="O206" s="74"/>
      <c r="P206" s="203">
        <f>O206*H206</f>
        <v>0</v>
      </c>
      <c r="Q206" s="203">
        <v>0</v>
      </c>
      <c r="R206" s="203">
        <f>Q206*H206</f>
        <v>0</v>
      </c>
      <c r="S206" s="203">
        <v>0</v>
      </c>
      <c r="T206" s="204">
        <f>S206*H206</f>
        <v>0</v>
      </c>
      <c r="AR206" s="12" t="s">
        <v>118</v>
      </c>
      <c r="AT206" s="12" t="s">
        <v>114</v>
      </c>
      <c r="AU206" s="12" t="s">
        <v>74</v>
      </c>
      <c r="AY206" s="12" t="s">
        <v>108</v>
      </c>
      <c r="BE206" s="205">
        <f>IF(N206="základní",J206,0)</f>
        <v>0</v>
      </c>
      <c r="BF206" s="205">
        <f>IF(N206="snížená",J206,0)</f>
        <v>0</v>
      </c>
      <c r="BG206" s="205">
        <f>IF(N206="zákl. přenesená",J206,0)</f>
        <v>0</v>
      </c>
      <c r="BH206" s="205">
        <f>IF(N206="sníž. přenesená",J206,0)</f>
        <v>0</v>
      </c>
      <c r="BI206" s="205">
        <f>IF(N206="nulová",J206,0)</f>
        <v>0</v>
      </c>
      <c r="BJ206" s="12" t="s">
        <v>72</v>
      </c>
      <c r="BK206" s="205">
        <f>ROUND(I206*H206,2)</f>
        <v>0</v>
      </c>
      <c r="BL206" s="12" t="s">
        <v>118</v>
      </c>
      <c r="BM206" s="12" t="s">
        <v>441</v>
      </c>
    </row>
    <row r="207" s="1" customFormat="1" ht="16.5" customHeight="1">
      <c r="B207" s="33"/>
      <c r="C207" s="194" t="s">
        <v>442</v>
      </c>
      <c r="D207" s="194" t="s">
        <v>114</v>
      </c>
      <c r="E207" s="195" t="s">
        <v>443</v>
      </c>
      <c r="F207" s="196" t="s">
        <v>444</v>
      </c>
      <c r="G207" s="197" t="s">
        <v>180</v>
      </c>
      <c r="H207" s="198">
        <v>1</v>
      </c>
      <c r="I207" s="199"/>
      <c r="J207" s="200">
        <f>ROUND(I207*H207,2)</f>
        <v>0</v>
      </c>
      <c r="K207" s="196" t="s">
        <v>133</v>
      </c>
      <c r="L207" s="38"/>
      <c r="M207" s="201" t="s">
        <v>1</v>
      </c>
      <c r="N207" s="202" t="s">
        <v>38</v>
      </c>
      <c r="O207" s="74"/>
      <c r="P207" s="203">
        <f>O207*H207</f>
        <v>0</v>
      </c>
      <c r="Q207" s="203">
        <v>0.00025000000000000001</v>
      </c>
      <c r="R207" s="203">
        <f>Q207*H207</f>
        <v>0.00025000000000000001</v>
      </c>
      <c r="S207" s="203">
        <v>0</v>
      </c>
      <c r="T207" s="204">
        <f>S207*H207</f>
        <v>0</v>
      </c>
      <c r="AR207" s="12" t="s">
        <v>118</v>
      </c>
      <c r="AT207" s="12" t="s">
        <v>114</v>
      </c>
      <c r="AU207" s="12" t="s">
        <v>74</v>
      </c>
      <c r="AY207" s="12" t="s">
        <v>108</v>
      </c>
      <c r="BE207" s="205">
        <f>IF(N207="základní",J207,0)</f>
        <v>0</v>
      </c>
      <c r="BF207" s="205">
        <f>IF(N207="snížená",J207,0)</f>
        <v>0</v>
      </c>
      <c r="BG207" s="205">
        <f>IF(N207="zákl. přenesená",J207,0)</f>
        <v>0</v>
      </c>
      <c r="BH207" s="205">
        <f>IF(N207="sníž. přenesená",J207,0)</f>
        <v>0</v>
      </c>
      <c r="BI207" s="205">
        <f>IF(N207="nulová",J207,0)</f>
        <v>0</v>
      </c>
      <c r="BJ207" s="12" t="s">
        <v>72</v>
      </c>
      <c r="BK207" s="205">
        <f>ROUND(I207*H207,2)</f>
        <v>0</v>
      </c>
      <c r="BL207" s="12" t="s">
        <v>118</v>
      </c>
      <c r="BM207" s="12" t="s">
        <v>445</v>
      </c>
    </row>
    <row r="208" s="1" customFormat="1" ht="16.5" customHeight="1">
      <c r="B208" s="33"/>
      <c r="C208" s="194" t="s">
        <v>446</v>
      </c>
      <c r="D208" s="194" t="s">
        <v>114</v>
      </c>
      <c r="E208" s="195" t="s">
        <v>447</v>
      </c>
      <c r="F208" s="196" t="s">
        <v>448</v>
      </c>
      <c r="G208" s="197" t="s">
        <v>180</v>
      </c>
      <c r="H208" s="198">
        <v>2</v>
      </c>
      <c r="I208" s="199"/>
      <c r="J208" s="200">
        <f>ROUND(I208*H208,2)</f>
        <v>0</v>
      </c>
      <c r="K208" s="196" t="s">
        <v>133</v>
      </c>
      <c r="L208" s="38"/>
      <c r="M208" s="201" t="s">
        <v>1</v>
      </c>
      <c r="N208" s="202" t="s">
        <v>38</v>
      </c>
      <c r="O208" s="74"/>
      <c r="P208" s="203">
        <f>O208*H208</f>
        <v>0</v>
      </c>
      <c r="Q208" s="203">
        <v>0.00085999999999999998</v>
      </c>
      <c r="R208" s="203">
        <f>Q208*H208</f>
        <v>0.00172</v>
      </c>
      <c r="S208" s="203">
        <v>0</v>
      </c>
      <c r="T208" s="204">
        <f>S208*H208</f>
        <v>0</v>
      </c>
      <c r="AR208" s="12" t="s">
        <v>118</v>
      </c>
      <c r="AT208" s="12" t="s">
        <v>114</v>
      </c>
      <c r="AU208" s="12" t="s">
        <v>74</v>
      </c>
      <c r="AY208" s="12" t="s">
        <v>108</v>
      </c>
      <c r="BE208" s="205">
        <f>IF(N208="základní",J208,0)</f>
        <v>0</v>
      </c>
      <c r="BF208" s="205">
        <f>IF(N208="snížená",J208,0)</f>
        <v>0</v>
      </c>
      <c r="BG208" s="205">
        <f>IF(N208="zákl. přenesená",J208,0)</f>
        <v>0</v>
      </c>
      <c r="BH208" s="205">
        <f>IF(N208="sníž. přenesená",J208,0)</f>
        <v>0</v>
      </c>
      <c r="BI208" s="205">
        <f>IF(N208="nulová",J208,0)</f>
        <v>0</v>
      </c>
      <c r="BJ208" s="12" t="s">
        <v>72</v>
      </c>
      <c r="BK208" s="205">
        <f>ROUND(I208*H208,2)</f>
        <v>0</v>
      </c>
      <c r="BL208" s="12" t="s">
        <v>118</v>
      </c>
      <c r="BM208" s="12" t="s">
        <v>449</v>
      </c>
    </row>
    <row r="209" s="1" customFormat="1">
      <c r="B209" s="33"/>
      <c r="C209" s="34"/>
      <c r="D209" s="206" t="s">
        <v>135</v>
      </c>
      <c r="E209" s="34"/>
      <c r="F209" s="207" t="s">
        <v>450</v>
      </c>
      <c r="G209" s="34"/>
      <c r="H209" s="34"/>
      <c r="I209" s="120"/>
      <c r="J209" s="34"/>
      <c r="K209" s="34"/>
      <c r="L209" s="38"/>
      <c r="M209" s="208"/>
      <c r="N209" s="74"/>
      <c r="O209" s="74"/>
      <c r="P209" s="74"/>
      <c r="Q209" s="74"/>
      <c r="R209" s="74"/>
      <c r="S209" s="74"/>
      <c r="T209" s="75"/>
      <c r="AT209" s="12" t="s">
        <v>135</v>
      </c>
      <c r="AU209" s="12" t="s">
        <v>74</v>
      </c>
    </row>
    <row r="210" s="1" customFormat="1" ht="16.5" customHeight="1">
      <c r="B210" s="33"/>
      <c r="C210" s="194" t="s">
        <v>451</v>
      </c>
      <c r="D210" s="194" t="s">
        <v>114</v>
      </c>
      <c r="E210" s="195" t="s">
        <v>452</v>
      </c>
      <c r="F210" s="196" t="s">
        <v>453</v>
      </c>
      <c r="G210" s="197" t="s">
        <v>180</v>
      </c>
      <c r="H210" s="198">
        <v>2</v>
      </c>
      <c r="I210" s="199"/>
      <c r="J210" s="200">
        <f>ROUND(I210*H210,2)</f>
        <v>0</v>
      </c>
      <c r="K210" s="196" t="s">
        <v>133</v>
      </c>
      <c r="L210" s="38"/>
      <c r="M210" s="201" t="s">
        <v>1</v>
      </c>
      <c r="N210" s="202" t="s">
        <v>38</v>
      </c>
      <c r="O210" s="74"/>
      <c r="P210" s="203">
        <f>O210*H210</f>
        <v>0</v>
      </c>
      <c r="Q210" s="203">
        <v>0.00025999999999999998</v>
      </c>
      <c r="R210" s="203">
        <f>Q210*H210</f>
        <v>0.00051999999999999995</v>
      </c>
      <c r="S210" s="203">
        <v>0</v>
      </c>
      <c r="T210" s="204">
        <f>S210*H210</f>
        <v>0</v>
      </c>
      <c r="AR210" s="12" t="s">
        <v>118</v>
      </c>
      <c r="AT210" s="12" t="s">
        <v>114</v>
      </c>
      <c r="AU210" s="12" t="s">
        <v>74</v>
      </c>
      <c r="AY210" s="12" t="s">
        <v>108</v>
      </c>
      <c r="BE210" s="205">
        <f>IF(N210="základní",J210,0)</f>
        <v>0</v>
      </c>
      <c r="BF210" s="205">
        <f>IF(N210="snížená",J210,0)</f>
        <v>0</v>
      </c>
      <c r="BG210" s="205">
        <f>IF(N210="zákl. přenesená",J210,0)</f>
        <v>0</v>
      </c>
      <c r="BH210" s="205">
        <f>IF(N210="sníž. přenesená",J210,0)</f>
        <v>0</v>
      </c>
      <c r="BI210" s="205">
        <f>IF(N210="nulová",J210,0)</f>
        <v>0</v>
      </c>
      <c r="BJ210" s="12" t="s">
        <v>72</v>
      </c>
      <c r="BK210" s="205">
        <f>ROUND(I210*H210,2)</f>
        <v>0</v>
      </c>
      <c r="BL210" s="12" t="s">
        <v>118</v>
      </c>
      <c r="BM210" s="12" t="s">
        <v>454</v>
      </c>
    </row>
    <row r="211" s="1" customFormat="1">
      <c r="B211" s="33"/>
      <c r="C211" s="34"/>
      <c r="D211" s="206" t="s">
        <v>135</v>
      </c>
      <c r="E211" s="34"/>
      <c r="F211" s="207" t="s">
        <v>450</v>
      </c>
      <c r="G211" s="34"/>
      <c r="H211" s="34"/>
      <c r="I211" s="120"/>
      <c r="J211" s="34"/>
      <c r="K211" s="34"/>
      <c r="L211" s="38"/>
      <c r="M211" s="208"/>
      <c r="N211" s="74"/>
      <c r="O211" s="74"/>
      <c r="P211" s="74"/>
      <c r="Q211" s="74"/>
      <c r="R211" s="74"/>
      <c r="S211" s="74"/>
      <c r="T211" s="75"/>
      <c r="AT211" s="12" t="s">
        <v>135</v>
      </c>
      <c r="AU211" s="12" t="s">
        <v>74</v>
      </c>
    </row>
    <row r="212" s="10" customFormat="1" ht="22.8" customHeight="1">
      <c r="B212" s="178"/>
      <c r="C212" s="179"/>
      <c r="D212" s="180" t="s">
        <v>66</v>
      </c>
      <c r="E212" s="192" t="s">
        <v>455</v>
      </c>
      <c r="F212" s="192" t="s">
        <v>456</v>
      </c>
      <c r="G212" s="179"/>
      <c r="H212" s="179"/>
      <c r="I212" s="182"/>
      <c r="J212" s="193">
        <f>BK212</f>
        <v>0</v>
      </c>
      <c r="K212" s="179"/>
      <c r="L212" s="184"/>
      <c r="M212" s="185"/>
      <c r="N212" s="186"/>
      <c r="O212" s="186"/>
      <c r="P212" s="187">
        <f>SUM(P213:P222)</f>
        <v>0</v>
      </c>
      <c r="Q212" s="186"/>
      <c r="R212" s="187">
        <f>SUM(R213:R222)</f>
        <v>0.09935999999999999</v>
      </c>
      <c r="S212" s="186"/>
      <c r="T212" s="188">
        <f>SUM(T213:T222)</f>
        <v>0</v>
      </c>
      <c r="AR212" s="189" t="s">
        <v>74</v>
      </c>
      <c r="AT212" s="190" t="s">
        <v>66</v>
      </c>
      <c r="AU212" s="190" t="s">
        <v>72</v>
      </c>
      <c r="AY212" s="189" t="s">
        <v>108</v>
      </c>
      <c r="BK212" s="191">
        <f>SUM(BK213:BK222)</f>
        <v>0</v>
      </c>
    </row>
    <row r="213" s="1" customFormat="1" ht="16.5" customHeight="1">
      <c r="B213" s="33"/>
      <c r="C213" s="194" t="s">
        <v>457</v>
      </c>
      <c r="D213" s="194" t="s">
        <v>114</v>
      </c>
      <c r="E213" s="195" t="s">
        <v>458</v>
      </c>
      <c r="F213" s="196" t="s">
        <v>459</v>
      </c>
      <c r="G213" s="197" t="s">
        <v>387</v>
      </c>
      <c r="H213" s="198">
        <v>1</v>
      </c>
      <c r="I213" s="199"/>
      <c r="J213" s="200">
        <f>ROUND(I213*H213,2)</f>
        <v>0</v>
      </c>
      <c r="K213" s="196" t="s">
        <v>133</v>
      </c>
      <c r="L213" s="38"/>
      <c r="M213" s="201" t="s">
        <v>1</v>
      </c>
      <c r="N213" s="202" t="s">
        <v>38</v>
      </c>
      <c r="O213" s="74"/>
      <c r="P213" s="203">
        <f>O213*H213</f>
        <v>0</v>
      </c>
      <c r="Q213" s="203">
        <v>0.0049399999999999999</v>
      </c>
      <c r="R213" s="203">
        <f>Q213*H213</f>
        <v>0.0049399999999999999</v>
      </c>
      <c r="S213" s="203">
        <v>0</v>
      </c>
      <c r="T213" s="204">
        <f>S213*H213</f>
        <v>0</v>
      </c>
      <c r="AR213" s="12" t="s">
        <v>118</v>
      </c>
      <c r="AT213" s="12" t="s">
        <v>114</v>
      </c>
      <c r="AU213" s="12" t="s">
        <v>74</v>
      </c>
      <c r="AY213" s="12" t="s">
        <v>108</v>
      </c>
      <c r="BE213" s="205">
        <f>IF(N213="základní",J213,0)</f>
        <v>0</v>
      </c>
      <c r="BF213" s="205">
        <f>IF(N213="snížená",J213,0)</f>
        <v>0</v>
      </c>
      <c r="BG213" s="205">
        <f>IF(N213="zákl. přenesená",J213,0)</f>
        <v>0</v>
      </c>
      <c r="BH213" s="205">
        <f>IF(N213="sníž. přenesená",J213,0)</f>
        <v>0</v>
      </c>
      <c r="BI213" s="205">
        <f>IF(N213="nulová",J213,0)</f>
        <v>0</v>
      </c>
      <c r="BJ213" s="12" t="s">
        <v>72</v>
      </c>
      <c r="BK213" s="205">
        <f>ROUND(I213*H213,2)</f>
        <v>0</v>
      </c>
      <c r="BL213" s="12" t="s">
        <v>118</v>
      </c>
      <c r="BM213" s="12" t="s">
        <v>460</v>
      </c>
    </row>
    <row r="214" s="1" customFormat="1" ht="16.5" customHeight="1">
      <c r="B214" s="33"/>
      <c r="C214" s="194" t="s">
        <v>461</v>
      </c>
      <c r="D214" s="194" t="s">
        <v>114</v>
      </c>
      <c r="E214" s="195" t="s">
        <v>462</v>
      </c>
      <c r="F214" s="196" t="s">
        <v>463</v>
      </c>
      <c r="G214" s="197" t="s">
        <v>387</v>
      </c>
      <c r="H214" s="198">
        <v>1</v>
      </c>
      <c r="I214" s="199"/>
      <c r="J214" s="200">
        <f>ROUND(I214*H214,2)</f>
        <v>0</v>
      </c>
      <c r="K214" s="196" t="s">
        <v>133</v>
      </c>
      <c r="L214" s="38"/>
      <c r="M214" s="201" t="s">
        <v>1</v>
      </c>
      <c r="N214" s="202" t="s">
        <v>38</v>
      </c>
      <c r="O214" s="74"/>
      <c r="P214" s="203">
        <f>O214*H214</f>
        <v>0</v>
      </c>
      <c r="Q214" s="203">
        <v>0.083030000000000007</v>
      </c>
      <c r="R214" s="203">
        <f>Q214*H214</f>
        <v>0.083030000000000007</v>
      </c>
      <c r="S214" s="203">
        <v>0</v>
      </c>
      <c r="T214" s="204">
        <f>S214*H214</f>
        <v>0</v>
      </c>
      <c r="AR214" s="12" t="s">
        <v>118</v>
      </c>
      <c r="AT214" s="12" t="s">
        <v>114</v>
      </c>
      <c r="AU214" s="12" t="s">
        <v>74</v>
      </c>
      <c r="AY214" s="12" t="s">
        <v>108</v>
      </c>
      <c r="BE214" s="205">
        <f>IF(N214="základní",J214,0)</f>
        <v>0</v>
      </c>
      <c r="BF214" s="205">
        <f>IF(N214="snížená",J214,0)</f>
        <v>0</v>
      </c>
      <c r="BG214" s="205">
        <f>IF(N214="zákl. přenesená",J214,0)</f>
        <v>0</v>
      </c>
      <c r="BH214" s="205">
        <f>IF(N214="sníž. přenesená",J214,0)</f>
        <v>0</v>
      </c>
      <c r="BI214" s="205">
        <f>IF(N214="nulová",J214,0)</f>
        <v>0</v>
      </c>
      <c r="BJ214" s="12" t="s">
        <v>72</v>
      </c>
      <c r="BK214" s="205">
        <f>ROUND(I214*H214,2)</f>
        <v>0</v>
      </c>
      <c r="BL214" s="12" t="s">
        <v>118</v>
      </c>
      <c r="BM214" s="12" t="s">
        <v>464</v>
      </c>
    </row>
    <row r="215" s="1" customFormat="1" ht="16.5" customHeight="1">
      <c r="B215" s="33"/>
      <c r="C215" s="194" t="s">
        <v>465</v>
      </c>
      <c r="D215" s="194" t="s">
        <v>114</v>
      </c>
      <c r="E215" s="195" t="s">
        <v>466</v>
      </c>
      <c r="F215" s="196" t="s">
        <v>467</v>
      </c>
      <c r="G215" s="197" t="s">
        <v>180</v>
      </c>
      <c r="H215" s="198">
        <v>1</v>
      </c>
      <c r="I215" s="199"/>
      <c r="J215" s="200">
        <f>ROUND(I215*H215,2)</f>
        <v>0</v>
      </c>
      <c r="K215" s="196" t="s">
        <v>133</v>
      </c>
      <c r="L215" s="38"/>
      <c r="M215" s="201" t="s">
        <v>1</v>
      </c>
      <c r="N215" s="202" t="s">
        <v>38</v>
      </c>
      <c r="O215" s="74"/>
      <c r="P215" s="203">
        <f>O215*H215</f>
        <v>0</v>
      </c>
      <c r="Q215" s="203">
        <v>0</v>
      </c>
      <c r="R215" s="203">
        <f>Q215*H215</f>
        <v>0</v>
      </c>
      <c r="S215" s="203">
        <v>0</v>
      </c>
      <c r="T215" s="204">
        <f>S215*H215</f>
        <v>0</v>
      </c>
      <c r="AR215" s="12" t="s">
        <v>118</v>
      </c>
      <c r="AT215" s="12" t="s">
        <v>114</v>
      </c>
      <c r="AU215" s="12" t="s">
        <v>74</v>
      </c>
      <c r="AY215" s="12" t="s">
        <v>108</v>
      </c>
      <c r="BE215" s="205">
        <f>IF(N215="základní",J215,0)</f>
        <v>0</v>
      </c>
      <c r="BF215" s="205">
        <f>IF(N215="snížená",J215,0)</f>
        <v>0</v>
      </c>
      <c r="BG215" s="205">
        <f>IF(N215="zákl. přenesená",J215,0)</f>
        <v>0</v>
      </c>
      <c r="BH215" s="205">
        <f>IF(N215="sníž. přenesená",J215,0)</f>
        <v>0</v>
      </c>
      <c r="BI215" s="205">
        <f>IF(N215="nulová",J215,0)</f>
        <v>0</v>
      </c>
      <c r="BJ215" s="12" t="s">
        <v>72</v>
      </c>
      <c r="BK215" s="205">
        <f>ROUND(I215*H215,2)</f>
        <v>0</v>
      </c>
      <c r="BL215" s="12" t="s">
        <v>118</v>
      </c>
      <c r="BM215" s="12" t="s">
        <v>468</v>
      </c>
    </row>
    <row r="216" s="1" customFormat="1" ht="16.5" customHeight="1">
      <c r="B216" s="33"/>
      <c r="C216" s="209" t="s">
        <v>469</v>
      </c>
      <c r="D216" s="209" t="s">
        <v>255</v>
      </c>
      <c r="E216" s="210" t="s">
        <v>470</v>
      </c>
      <c r="F216" s="211" t="s">
        <v>471</v>
      </c>
      <c r="G216" s="212" t="s">
        <v>180</v>
      </c>
      <c r="H216" s="213">
        <v>1</v>
      </c>
      <c r="I216" s="214"/>
      <c r="J216" s="215">
        <f>ROUND(I216*H216,2)</f>
        <v>0</v>
      </c>
      <c r="K216" s="211" t="s">
        <v>133</v>
      </c>
      <c r="L216" s="216"/>
      <c r="M216" s="217" t="s">
        <v>1</v>
      </c>
      <c r="N216" s="218" t="s">
        <v>38</v>
      </c>
      <c r="O216" s="74"/>
      <c r="P216" s="203">
        <f>O216*H216</f>
        <v>0</v>
      </c>
      <c r="Q216" s="203">
        <v>0.0018</v>
      </c>
      <c r="R216" s="203">
        <f>Q216*H216</f>
        <v>0.0018</v>
      </c>
      <c r="S216" s="203">
        <v>0</v>
      </c>
      <c r="T216" s="204">
        <f>S216*H216</f>
        <v>0</v>
      </c>
      <c r="AR216" s="12" t="s">
        <v>258</v>
      </c>
      <c r="AT216" s="12" t="s">
        <v>255</v>
      </c>
      <c r="AU216" s="12" t="s">
        <v>74</v>
      </c>
      <c r="AY216" s="12" t="s">
        <v>108</v>
      </c>
      <c r="BE216" s="205">
        <f>IF(N216="základní",J216,0)</f>
        <v>0</v>
      </c>
      <c r="BF216" s="205">
        <f>IF(N216="snížená",J216,0)</f>
        <v>0</v>
      </c>
      <c r="BG216" s="205">
        <f>IF(N216="zákl. přenesená",J216,0)</f>
        <v>0</v>
      </c>
      <c r="BH216" s="205">
        <f>IF(N216="sníž. přenesená",J216,0)</f>
        <v>0</v>
      </c>
      <c r="BI216" s="205">
        <f>IF(N216="nulová",J216,0)</f>
        <v>0</v>
      </c>
      <c r="BJ216" s="12" t="s">
        <v>72</v>
      </c>
      <c r="BK216" s="205">
        <f>ROUND(I216*H216,2)</f>
        <v>0</v>
      </c>
      <c r="BL216" s="12" t="s">
        <v>118</v>
      </c>
      <c r="BM216" s="12" t="s">
        <v>472</v>
      </c>
    </row>
    <row r="217" s="1" customFormat="1" ht="16.5" customHeight="1">
      <c r="B217" s="33"/>
      <c r="C217" s="194" t="s">
        <v>473</v>
      </c>
      <c r="D217" s="194" t="s">
        <v>114</v>
      </c>
      <c r="E217" s="195" t="s">
        <v>474</v>
      </c>
      <c r="F217" s="196" t="s">
        <v>475</v>
      </c>
      <c r="G217" s="197" t="s">
        <v>180</v>
      </c>
      <c r="H217" s="198">
        <v>1</v>
      </c>
      <c r="I217" s="199"/>
      <c r="J217" s="200">
        <f>ROUND(I217*H217,2)</f>
        <v>0</v>
      </c>
      <c r="K217" s="196" t="s">
        <v>133</v>
      </c>
      <c r="L217" s="38"/>
      <c r="M217" s="201" t="s">
        <v>1</v>
      </c>
      <c r="N217" s="202" t="s">
        <v>38</v>
      </c>
      <c r="O217" s="74"/>
      <c r="P217" s="203">
        <f>O217*H217</f>
        <v>0</v>
      </c>
      <c r="Q217" s="203">
        <v>0.00016000000000000001</v>
      </c>
      <c r="R217" s="203">
        <f>Q217*H217</f>
        <v>0.00016000000000000001</v>
      </c>
      <c r="S217" s="203">
        <v>0</v>
      </c>
      <c r="T217" s="204">
        <f>S217*H217</f>
        <v>0</v>
      </c>
      <c r="AR217" s="12" t="s">
        <v>118</v>
      </c>
      <c r="AT217" s="12" t="s">
        <v>114</v>
      </c>
      <c r="AU217" s="12" t="s">
        <v>74</v>
      </c>
      <c r="AY217" s="12" t="s">
        <v>108</v>
      </c>
      <c r="BE217" s="205">
        <f>IF(N217="základní",J217,0)</f>
        <v>0</v>
      </c>
      <c r="BF217" s="205">
        <f>IF(N217="snížená",J217,0)</f>
        <v>0</v>
      </c>
      <c r="BG217" s="205">
        <f>IF(N217="zákl. přenesená",J217,0)</f>
        <v>0</v>
      </c>
      <c r="BH217" s="205">
        <f>IF(N217="sníž. přenesená",J217,0)</f>
        <v>0</v>
      </c>
      <c r="BI217" s="205">
        <f>IF(N217="nulová",J217,0)</f>
        <v>0</v>
      </c>
      <c r="BJ217" s="12" t="s">
        <v>72</v>
      </c>
      <c r="BK217" s="205">
        <f>ROUND(I217*H217,2)</f>
        <v>0</v>
      </c>
      <c r="BL217" s="12" t="s">
        <v>118</v>
      </c>
      <c r="BM217" s="12" t="s">
        <v>476</v>
      </c>
    </row>
    <row r="218" s="1" customFormat="1" ht="16.5" customHeight="1">
      <c r="B218" s="33"/>
      <c r="C218" s="209" t="s">
        <v>477</v>
      </c>
      <c r="D218" s="209" t="s">
        <v>255</v>
      </c>
      <c r="E218" s="210" t="s">
        <v>478</v>
      </c>
      <c r="F218" s="211" t="s">
        <v>479</v>
      </c>
      <c r="G218" s="212" t="s">
        <v>180</v>
      </c>
      <c r="H218" s="213">
        <v>1</v>
      </c>
      <c r="I218" s="214"/>
      <c r="J218" s="215">
        <f>ROUND(I218*H218,2)</f>
        <v>0</v>
      </c>
      <c r="K218" s="211" t="s">
        <v>133</v>
      </c>
      <c r="L218" s="216"/>
      <c r="M218" s="217" t="s">
        <v>1</v>
      </c>
      <c r="N218" s="218" t="s">
        <v>38</v>
      </c>
      <c r="O218" s="74"/>
      <c r="P218" s="203">
        <f>O218*H218</f>
        <v>0</v>
      </c>
      <c r="Q218" s="203">
        <v>0.00023000000000000001</v>
      </c>
      <c r="R218" s="203">
        <f>Q218*H218</f>
        <v>0.00023000000000000001</v>
      </c>
      <c r="S218" s="203">
        <v>0</v>
      </c>
      <c r="T218" s="204">
        <f>S218*H218</f>
        <v>0</v>
      </c>
      <c r="AR218" s="12" t="s">
        <v>258</v>
      </c>
      <c r="AT218" s="12" t="s">
        <v>255</v>
      </c>
      <c r="AU218" s="12" t="s">
        <v>74</v>
      </c>
      <c r="AY218" s="12" t="s">
        <v>108</v>
      </c>
      <c r="BE218" s="205">
        <f>IF(N218="základní",J218,0)</f>
        <v>0</v>
      </c>
      <c r="BF218" s="205">
        <f>IF(N218="snížená",J218,0)</f>
        <v>0</v>
      </c>
      <c r="BG218" s="205">
        <f>IF(N218="zákl. přenesená",J218,0)</f>
        <v>0</v>
      </c>
      <c r="BH218" s="205">
        <f>IF(N218="sníž. přenesená",J218,0)</f>
        <v>0</v>
      </c>
      <c r="BI218" s="205">
        <f>IF(N218="nulová",J218,0)</f>
        <v>0</v>
      </c>
      <c r="BJ218" s="12" t="s">
        <v>72</v>
      </c>
      <c r="BK218" s="205">
        <f>ROUND(I218*H218,2)</f>
        <v>0</v>
      </c>
      <c r="BL218" s="12" t="s">
        <v>118</v>
      </c>
      <c r="BM218" s="12" t="s">
        <v>480</v>
      </c>
    </row>
    <row r="219" s="1" customFormat="1">
      <c r="B219" s="33"/>
      <c r="C219" s="34"/>
      <c r="D219" s="206" t="s">
        <v>135</v>
      </c>
      <c r="E219" s="34"/>
      <c r="F219" s="207" t="s">
        <v>481</v>
      </c>
      <c r="G219" s="34"/>
      <c r="H219" s="34"/>
      <c r="I219" s="120"/>
      <c r="J219" s="34"/>
      <c r="K219" s="34"/>
      <c r="L219" s="38"/>
      <c r="M219" s="208"/>
      <c r="N219" s="74"/>
      <c r="O219" s="74"/>
      <c r="P219" s="74"/>
      <c r="Q219" s="74"/>
      <c r="R219" s="74"/>
      <c r="S219" s="74"/>
      <c r="T219" s="75"/>
      <c r="AT219" s="12" t="s">
        <v>135</v>
      </c>
      <c r="AU219" s="12" t="s">
        <v>74</v>
      </c>
    </row>
    <row r="220" s="1" customFormat="1" ht="16.5" customHeight="1">
      <c r="B220" s="33"/>
      <c r="C220" s="209" t="s">
        <v>482</v>
      </c>
      <c r="D220" s="209" t="s">
        <v>255</v>
      </c>
      <c r="E220" s="210" t="s">
        <v>483</v>
      </c>
      <c r="F220" s="211" t="s">
        <v>484</v>
      </c>
      <c r="G220" s="212" t="s">
        <v>117</v>
      </c>
      <c r="H220" s="213">
        <v>40</v>
      </c>
      <c r="I220" s="214"/>
      <c r="J220" s="215">
        <f>ROUND(I220*H220,2)</f>
        <v>0</v>
      </c>
      <c r="K220" s="211" t="s">
        <v>1</v>
      </c>
      <c r="L220" s="216"/>
      <c r="M220" s="217" t="s">
        <v>1</v>
      </c>
      <c r="N220" s="218" t="s">
        <v>38</v>
      </c>
      <c r="O220" s="74"/>
      <c r="P220" s="203">
        <f>O220*H220</f>
        <v>0</v>
      </c>
      <c r="Q220" s="203">
        <v>0.00023000000000000001</v>
      </c>
      <c r="R220" s="203">
        <f>Q220*H220</f>
        <v>0.0091999999999999998</v>
      </c>
      <c r="S220" s="203">
        <v>0</v>
      </c>
      <c r="T220" s="204">
        <f>S220*H220</f>
        <v>0</v>
      </c>
      <c r="AR220" s="12" t="s">
        <v>258</v>
      </c>
      <c r="AT220" s="12" t="s">
        <v>255</v>
      </c>
      <c r="AU220" s="12" t="s">
        <v>74</v>
      </c>
      <c r="AY220" s="12" t="s">
        <v>108</v>
      </c>
      <c r="BE220" s="205">
        <f>IF(N220="základní",J220,0)</f>
        <v>0</v>
      </c>
      <c r="BF220" s="205">
        <f>IF(N220="snížená",J220,0)</f>
        <v>0</v>
      </c>
      <c r="BG220" s="205">
        <f>IF(N220="zákl. přenesená",J220,0)</f>
        <v>0</v>
      </c>
      <c r="BH220" s="205">
        <f>IF(N220="sníž. přenesená",J220,0)</f>
        <v>0</v>
      </c>
      <c r="BI220" s="205">
        <f>IF(N220="nulová",J220,0)</f>
        <v>0</v>
      </c>
      <c r="BJ220" s="12" t="s">
        <v>72</v>
      </c>
      <c r="BK220" s="205">
        <f>ROUND(I220*H220,2)</f>
        <v>0</v>
      </c>
      <c r="BL220" s="12" t="s">
        <v>118</v>
      </c>
      <c r="BM220" s="12" t="s">
        <v>485</v>
      </c>
    </row>
    <row r="221" s="1" customFormat="1">
      <c r="B221" s="33"/>
      <c r="C221" s="34"/>
      <c r="D221" s="206" t="s">
        <v>135</v>
      </c>
      <c r="E221" s="34"/>
      <c r="F221" s="207" t="s">
        <v>481</v>
      </c>
      <c r="G221" s="34"/>
      <c r="H221" s="34"/>
      <c r="I221" s="120"/>
      <c r="J221" s="34"/>
      <c r="K221" s="34"/>
      <c r="L221" s="38"/>
      <c r="M221" s="208"/>
      <c r="N221" s="74"/>
      <c r="O221" s="74"/>
      <c r="P221" s="74"/>
      <c r="Q221" s="74"/>
      <c r="R221" s="74"/>
      <c r="S221" s="74"/>
      <c r="T221" s="75"/>
      <c r="AT221" s="12" t="s">
        <v>135</v>
      </c>
      <c r="AU221" s="12" t="s">
        <v>74</v>
      </c>
    </row>
    <row r="222" s="1" customFormat="1" ht="16.5" customHeight="1">
      <c r="B222" s="33"/>
      <c r="C222" s="194" t="s">
        <v>486</v>
      </c>
      <c r="D222" s="194" t="s">
        <v>114</v>
      </c>
      <c r="E222" s="195" t="s">
        <v>487</v>
      </c>
      <c r="F222" s="196" t="s">
        <v>488</v>
      </c>
      <c r="G222" s="197" t="s">
        <v>244</v>
      </c>
      <c r="H222" s="198">
        <v>0.099000000000000005</v>
      </c>
      <c r="I222" s="199"/>
      <c r="J222" s="200">
        <f>ROUND(I222*H222,2)</f>
        <v>0</v>
      </c>
      <c r="K222" s="196" t="s">
        <v>133</v>
      </c>
      <c r="L222" s="38"/>
      <c r="M222" s="201" t="s">
        <v>1</v>
      </c>
      <c r="N222" s="202" t="s">
        <v>38</v>
      </c>
      <c r="O222" s="74"/>
      <c r="P222" s="203">
        <f>O222*H222</f>
        <v>0</v>
      </c>
      <c r="Q222" s="203">
        <v>0</v>
      </c>
      <c r="R222" s="203">
        <f>Q222*H222</f>
        <v>0</v>
      </c>
      <c r="S222" s="203">
        <v>0</v>
      </c>
      <c r="T222" s="204">
        <f>S222*H222</f>
        <v>0</v>
      </c>
      <c r="AR222" s="12" t="s">
        <v>118</v>
      </c>
      <c r="AT222" s="12" t="s">
        <v>114</v>
      </c>
      <c r="AU222" s="12" t="s">
        <v>74</v>
      </c>
      <c r="AY222" s="12" t="s">
        <v>108</v>
      </c>
      <c r="BE222" s="205">
        <f>IF(N222="základní",J222,0)</f>
        <v>0</v>
      </c>
      <c r="BF222" s="205">
        <f>IF(N222="snížená",J222,0)</f>
        <v>0</v>
      </c>
      <c r="BG222" s="205">
        <f>IF(N222="zákl. přenesená",J222,0)</f>
        <v>0</v>
      </c>
      <c r="BH222" s="205">
        <f>IF(N222="sníž. přenesená",J222,0)</f>
        <v>0</v>
      </c>
      <c r="BI222" s="205">
        <f>IF(N222="nulová",J222,0)</f>
        <v>0</v>
      </c>
      <c r="BJ222" s="12" t="s">
        <v>72</v>
      </c>
      <c r="BK222" s="205">
        <f>ROUND(I222*H222,2)</f>
        <v>0</v>
      </c>
      <c r="BL222" s="12" t="s">
        <v>118</v>
      </c>
      <c r="BM222" s="12" t="s">
        <v>489</v>
      </c>
    </row>
    <row r="223" s="10" customFormat="1" ht="22.8" customHeight="1">
      <c r="B223" s="178"/>
      <c r="C223" s="179"/>
      <c r="D223" s="180" t="s">
        <v>66</v>
      </c>
      <c r="E223" s="192" t="s">
        <v>490</v>
      </c>
      <c r="F223" s="192" t="s">
        <v>491</v>
      </c>
      <c r="G223" s="179"/>
      <c r="H223" s="179"/>
      <c r="I223" s="182"/>
      <c r="J223" s="193">
        <f>BK223</f>
        <v>0</v>
      </c>
      <c r="K223" s="179"/>
      <c r="L223" s="184"/>
      <c r="M223" s="185"/>
      <c r="N223" s="186"/>
      <c r="O223" s="186"/>
      <c r="P223" s="187">
        <f>SUM(P224:P229)</f>
        <v>0</v>
      </c>
      <c r="Q223" s="186"/>
      <c r="R223" s="187">
        <f>SUM(R224:R229)</f>
        <v>0.0073399999999999993</v>
      </c>
      <c r="S223" s="186"/>
      <c r="T223" s="188">
        <f>SUM(T224:T229)</f>
        <v>0</v>
      </c>
      <c r="AR223" s="189" t="s">
        <v>74</v>
      </c>
      <c r="AT223" s="190" t="s">
        <v>66</v>
      </c>
      <c r="AU223" s="190" t="s">
        <v>72</v>
      </c>
      <c r="AY223" s="189" t="s">
        <v>108</v>
      </c>
      <c r="BK223" s="191">
        <f>SUM(BK224:BK229)</f>
        <v>0</v>
      </c>
    </row>
    <row r="224" s="1" customFormat="1" ht="16.5" customHeight="1">
      <c r="B224" s="33"/>
      <c r="C224" s="194" t="s">
        <v>492</v>
      </c>
      <c r="D224" s="194" t="s">
        <v>114</v>
      </c>
      <c r="E224" s="195" t="s">
        <v>493</v>
      </c>
      <c r="F224" s="196" t="s">
        <v>494</v>
      </c>
      <c r="G224" s="197" t="s">
        <v>387</v>
      </c>
      <c r="H224" s="198">
        <v>1</v>
      </c>
      <c r="I224" s="199"/>
      <c r="J224" s="200">
        <f>ROUND(I224*H224,2)</f>
        <v>0</v>
      </c>
      <c r="K224" s="196" t="s">
        <v>133</v>
      </c>
      <c r="L224" s="38"/>
      <c r="M224" s="201" t="s">
        <v>1</v>
      </c>
      <c r="N224" s="202" t="s">
        <v>38</v>
      </c>
      <c r="O224" s="74"/>
      <c r="P224" s="203">
        <f>O224*H224</f>
        <v>0</v>
      </c>
      <c r="Q224" s="203">
        <v>0.0051399999999999996</v>
      </c>
      <c r="R224" s="203">
        <f>Q224*H224</f>
        <v>0.0051399999999999996</v>
      </c>
      <c r="S224" s="203">
        <v>0</v>
      </c>
      <c r="T224" s="204">
        <f>S224*H224</f>
        <v>0</v>
      </c>
      <c r="AR224" s="12" t="s">
        <v>118</v>
      </c>
      <c r="AT224" s="12" t="s">
        <v>114</v>
      </c>
      <c r="AU224" s="12" t="s">
        <v>74</v>
      </c>
      <c r="AY224" s="12" t="s">
        <v>108</v>
      </c>
      <c r="BE224" s="205">
        <f>IF(N224="základní",J224,0)</f>
        <v>0</v>
      </c>
      <c r="BF224" s="205">
        <f>IF(N224="snížená",J224,0)</f>
        <v>0</v>
      </c>
      <c r="BG224" s="205">
        <f>IF(N224="zákl. přenesená",J224,0)</f>
        <v>0</v>
      </c>
      <c r="BH224" s="205">
        <f>IF(N224="sníž. přenesená",J224,0)</f>
        <v>0</v>
      </c>
      <c r="BI224" s="205">
        <f>IF(N224="nulová",J224,0)</f>
        <v>0</v>
      </c>
      <c r="BJ224" s="12" t="s">
        <v>72</v>
      </c>
      <c r="BK224" s="205">
        <f>ROUND(I224*H224,2)</f>
        <v>0</v>
      </c>
      <c r="BL224" s="12" t="s">
        <v>118</v>
      </c>
      <c r="BM224" s="12" t="s">
        <v>495</v>
      </c>
    </row>
    <row r="225" s="1" customFormat="1">
      <c r="B225" s="33"/>
      <c r="C225" s="34"/>
      <c r="D225" s="206" t="s">
        <v>135</v>
      </c>
      <c r="E225" s="34"/>
      <c r="F225" s="207" t="s">
        <v>353</v>
      </c>
      <c r="G225" s="34"/>
      <c r="H225" s="34"/>
      <c r="I225" s="120"/>
      <c r="J225" s="34"/>
      <c r="K225" s="34"/>
      <c r="L225" s="38"/>
      <c r="M225" s="208"/>
      <c r="N225" s="74"/>
      <c r="O225" s="74"/>
      <c r="P225" s="74"/>
      <c r="Q225" s="74"/>
      <c r="R225" s="74"/>
      <c r="S225" s="74"/>
      <c r="T225" s="75"/>
      <c r="AT225" s="12" t="s">
        <v>135</v>
      </c>
      <c r="AU225" s="12" t="s">
        <v>74</v>
      </c>
    </row>
    <row r="226" s="1" customFormat="1" ht="16.5" customHeight="1">
      <c r="B226" s="33"/>
      <c r="C226" s="209" t="s">
        <v>496</v>
      </c>
      <c r="D226" s="209" t="s">
        <v>255</v>
      </c>
      <c r="E226" s="210" t="s">
        <v>497</v>
      </c>
      <c r="F226" s="211" t="s">
        <v>498</v>
      </c>
      <c r="G226" s="212" t="s">
        <v>180</v>
      </c>
      <c r="H226" s="213">
        <v>1</v>
      </c>
      <c r="I226" s="214"/>
      <c r="J226" s="215">
        <f>ROUND(I226*H226,2)</f>
        <v>0</v>
      </c>
      <c r="K226" s="211" t="s">
        <v>133</v>
      </c>
      <c r="L226" s="216"/>
      <c r="M226" s="217" t="s">
        <v>1</v>
      </c>
      <c r="N226" s="218" t="s">
        <v>38</v>
      </c>
      <c r="O226" s="74"/>
      <c r="P226" s="203">
        <f>O226*H226</f>
        <v>0</v>
      </c>
      <c r="Q226" s="203">
        <v>1.0000000000000001E-05</v>
      </c>
      <c r="R226" s="203">
        <f>Q226*H226</f>
        <v>1.0000000000000001E-05</v>
      </c>
      <c r="S226" s="203">
        <v>0</v>
      </c>
      <c r="T226" s="204">
        <f>S226*H226</f>
        <v>0</v>
      </c>
      <c r="AR226" s="12" t="s">
        <v>258</v>
      </c>
      <c r="AT226" s="12" t="s">
        <v>255</v>
      </c>
      <c r="AU226" s="12" t="s">
        <v>74</v>
      </c>
      <c r="AY226" s="12" t="s">
        <v>108</v>
      </c>
      <c r="BE226" s="205">
        <f>IF(N226="základní",J226,0)</f>
        <v>0</v>
      </c>
      <c r="BF226" s="205">
        <f>IF(N226="snížená",J226,0)</f>
        <v>0</v>
      </c>
      <c r="BG226" s="205">
        <f>IF(N226="zákl. přenesená",J226,0)</f>
        <v>0</v>
      </c>
      <c r="BH226" s="205">
        <f>IF(N226="sníž. přenesená",J226,0)</f>
        <v>0</v>
      </c>
      <c r="BI226" s="205">
        <f>IF(N226="nulová",J226,0)</f>
        <v>0</v>
      </c>
      <c r="BJ226" s="12" t="s">
        <v>72</v>
      </c>
      <c r="BK226" s="205">
        <f>ROUND(I226*H226,2)</f>
        <v>0</v>
      </c>
      <c r="BL226" s="12" t="s">
        <v>118</v>
      </c>
      <c r="BM226" s="12" t="s">
        <v>499</v>
      </c>
    </row>
    <row r="227" s="1" customFormat="1" ht="16.5" customHeight="1">
      <c r="B227" s="33"/>
      <c r="C227" s="194" t="s">
        <v>500</v>
      </c>
      <c r="D227" s="194" t="s">
        <v>114</v>
      </c>
      <c r="E227" s="195" t="s">
        <v>501</v>
      </c>
      <c r="F227" s="196" t="s">
        <v>502</v>
      </c>
      <c r="G227" s="197" t="s">
        <v>387</v>
      </c>
      <c r="H227" s="198">
        <v>1</v>
      </c>
      <c r="I227" s="199"/>
      <c r="J227" s="200">
        <f>ROUND(I227*H227,2)</f>
        <v>0</v>
      </c>
      <c r="K227" s="196" t="s">
        <v>133</v>
      </c>
      <c r="L227" s="38"/>
      <c r="M227" s="201" t="s">
        <v>1</v>
      </c>
      <c r="N227" s="202" t="s">
        <v>38</v>
      </c>
      <c r="O227" s="74"/>
      <c r="P227" s="203">
        <f>O227*H227</f>
        <v>0</v>
      </c>
      <c r="Q227" s="203">
        <v>0.0021900000000000001</v>
      </c>
      <c r="R227" s="203">
        <f>Q227*H227</f>
        <v>0.0021900000000000001</v>
      </c>
      <c r="S227" s="203">
        <v>0</v>
      </c>
      <c r="T227" s="204">
        <f>S227*H227</f>
        <v>0</v>
      </c>
      <c r="AR227" s="12" t="s">
        <v>118</v>
      </c>
      <c r="AT227" s="12" t="s">
        <v>114</v>
      </c>
      <c r="AU227" s="12" t="s">
        <v>74</v>
      </c>
      <c r="AY227" s="12" t="s">
        <v>108</v>
      </c>
      <c r="BE227" s="205">
        <f>IF(N227="základní",J227,0)</f>
        <v>0</v>
      </c>
      <c r="BF227" s="205">
        <f>IF(N227="snížená",J227,0)</f>
        <v>0</v>
      </c>
      <c r="BG227" s="205">
        <f>IF(N227="zákl. přenesená",J227,0)</f>
        <v>0</v>
      </c>
      <c r="BH227" s="205">
        <f>IF(N227="sníž. přenesená",J227,0)</f>
        <v>0</v>
      </c>
      <c r="BI227" s="205">
        <f>IF(N227="nulová",J227,0)</f>
        <v>0</v>
      </c>
      <c r="BJ227" s="12" t="s">
        <v>72</v>
      </c>
      <c r="BK227" s="205">
        <f>ROUND(I227*H227,2)</f>
        <v>0</v>
      </c>
      <c r="BL227" s="12" t="s">
        <v>118</v>
      </c>
      <c r="BM227" s="12" t="s">
        <v>503</v>
      </c>
    </row>
    <row r="228" s="1" customFormat="1">
      <c r="B228" s="33"/>
      <c r="C228" s="34"/>
      <c r="D228" s="206" t="s">
        <v>135</v>
      </c>
      <c r="E228" s="34"/>
      <c r="F228" s="207" t="s">
        <v>353</v>
      </c>
      <c r="G228" s="34"/>
      <c r="H228" s="34"/>
      <c r="I228" s="120"/>
      <c r="J228" s="34"/>
      <c r="K228" s="34"/>
      <c r="L228" s="38"/>
      <c r="M228" s="208"/>
      <c r="N228" s="74"/>
      <c r="O228" s="74"/>
      <c r="P228" s="74"/>
      <c r="Q228" s="74"/>
      <c r="R228" s="74"/>
      <c r="S228" s="74"/>
      <c r="T228" s="75"/>
      <c r="AT228" s="12" t="s">
        <v>135</v>
      </c>
      <c r="AU228" s="12" t="s">
        <v>74</v>
      </c>
    </row>
    <row r="229" s="1" customFormat="1" ht="16.5" customHeight="1">
      <c r="B229" s="33"/>
      <c r="C229" s="194" t="s">
        <v>504</v>
      </c>
      <c r="D229" s="194" t="s">
        <v>114</v>
      </c>
      <c r="E229" s="195" t="s">
        <v>505</v>
      </c>
      <c r="F229" s="196" t="s">
        <v>506</v>
      </c>
      <c r="G229" s="197" t="s">
        <v>244</v>
      </c>
      <c r="H229" s="198">
        <v>0.0070000000000000001</v>
      </c>
      <c r="I229" s="199"/>
      <c r="J229" s="200">
        <f>ROUND(I229*H229,2)</f>
        <v>0</v>
      </c>
      <c r="K229" s="196" t="s">
        <v>133</v>
      </c>
      <c r="L229" s="38"/>
      <c r="M229" s="201" t="s">
        <v>1</v>
      </c>
      <c r="N229" s="202" t="s">
        <v>38</v>
      </c>
      <c r="O229" s="74"/>
      <c r="P229" s="203">
        <f>O229*H229</f>
        <v>0</v>
      </c>
      <c r="Q229" s="203">
        <v>0</v>
      </c>
      <c r="R229" s="203">
        <f>Q229*H229</f>
        <v>0</v>
      </c>
      <c r="S229" s="203">
        <v>0</v>
      </c>
      <c r="T229" s="204">
        <f>S229*H229</f>
        <v>0</v>
      </c>
      <c r="AR229" s="12" t="s">
        <v>118</v>
      </c>
      <c r="AT229" s="12" t="s">
        <v>114</v>
      </c>
      <c r="AU229" s="12" t="s">
        <v>74</v>
      </c>
      <c r="AY229" s="12" t="s">
        <v>108</v>
      </c>
      <c r="BE229" s="205">
        <f>IF(N229="základní",J229,0)</f>
        <v>0</v>
      </c>
      <c r="BF229" s="205">
        <f>IF(N229="snížená",J229,0)</f>
        <v>0</v>
      </c>
      <c r="BG229" s="205">
        <f>IF(N229="zákl. přenesená",J229,0)</f>
        <v>0</v>
      </c>
      <c r="BH229" s="205">
        <f>IF(N229="sníž. přenesená",J229,0)</f>
        <v>0</v>
      </c>
      <c r="BI229" s="205">
        <f>IF(N229="nulová",J229,0)</f>
        <v>0</v>
      </c>
      <c r="BJ229" s="12" t="s">
        <v>72</v>
      </c>
      <c r="BK229" s="205">
        <f>ROUND(I229*H229,2)</f>
        <v>0</v>
      </c>
      <c r="BL229" s="12" t="s">
        <v>118</v>
      </c>
      <c r="BM229" s="12" t="s">
        <v>507</v>
      </c>
    </row>
    <row r="230" s="10" customFormat="1" ht="22.8" customHeight="1">
      <c r="B230" s="178"/>
      <c r="C230" s="179"/>
      <c r="D230" s="180" t="s">
        <v>66</v>
      </c>
      <c r="E230" s="192" t="s">
        <v>508</v>
      </c>
      <c r="F230" s="192" t="s">
        <v>509</v>
      </c>
      <c r="G230" s="179"/>
      <c r="H230" s="179"/>
      <c r="I230" s="182"/>
      <c r="J230" s="193">
        <f>BK230</f>
        <v>0</v>
      </c>
      <c r="K230" s="179"/>
      <c r="L230" s="184"/>
      <c r="M230" s="185"/>
      <c r="N230" s="186"/>
      <c r="O230" s="186"/>
      <c r="P230" s="187">
        <f>SUM(P231:P246)</f>
        <v>0</v>
      </c>
      <c r="Q230" s="186"/>
      <c r="R230" s="187">
        <f>SUM(R231:R246)</f>
        <v>0.040719999999999992</v>
      </c>
      <c r="S230" s="186"/>
      <c r="T230" s="188">
        <f>SUM(T231:T246)</f>
        <v>0</v>
      </c>
      <c r="AR230" s="189" t="s">
        <v>74</v>
      </c>
      <c r="AT230" s="190" t="s">
        <v>66</v>
      </c>
      <c r="AU230" s="190" t="s">
        <v>72</v>
      </c>
      <c r="AY230" s="189" t="s">
        <v>108</v>
      </c>
      <c r="BK230" s="191">
        <f>SUM(BK231:BK246)</f>
        <v>0</v>
      </c>
    </row>
    <row r="231" s="1" customFormat="1" ht="16.5" customHeight="1">
      <c r="B231" s="33"/>
      <c r="C231" s="194" t="s">
        <v>510</v>
      </c>
      <c r="D231" s="194" t="s">
        <v>114</v>
      </c>
      <c r="E231" s="195" t="s">
        <v>511</v>
      </c>
      <c r="F231" s="196" t="s">
        <v>512</v>
      </c>
      <c r="G231" s="197" t="s">
        <v>180</v>
      </c>
      <c r="H231" s="198">
        <v>4</v>
      </c>
      <c r="I231" s="199"/>
      <c r="J231" s="200">
        <f>ROUND(I231*H231,2)</f>
        <v>0</v>
      </c>
      <c r="K231" s="196" t="s">
        <v>133</v>
      </c>
      <c r="L231" s="38"/>
      <c r="M231" s="201" t="s">
        <v>1</v>
      </c>
      <c r="N231" s="202" t="s">
        <v>38</v>
      </c>
      <c r="O231" s="74"/>
      <c r="P231" s="203">
        <f>O231*H231</f>
        <v>0</v>
      </c>
      <c r="Q231" s="203">
        <v>0.00059999999999999995</v>
      </c>
      <c r="R231" s="203">
        <f>Q231*H231</f>
        <v>0.0023999999999999998</v>
      </c>
      <c r="S231" s="203">
        <v>0</v>
      </c>
      <c r="T231" s="204">
        <f>S231*H231</f>
        <v>0</v>
      </c>
      <c r="AR231" s="12" t="s">
        <v>118</v>
      </c>
      <c r="AT231" s="12" t="s">
        <v>114</v>
      </c>
      <c r="AU231" s="12" t="s">
        <v>74</v>
      </c>
      <c r="AY231" s="12" t="s">
        <v>108</v>
      </c>
      <c r="BE231" s="205">
        <f>IF(N231="základní",J231,0)</f>
        <v>0</v>
      </c>
      <c r="BF231" s="205">
        <f>IF(N231="snížená",J231,0)</f>
        <v>0</v>
      </c>
      <c r="BG231" s="205">
        <f>IF(N231="zákl. přenesená",J231,0)</f>
        <v>0</v>
      </c>
      <c r="BH231" s="205">
        <f>IF(N231="sníž. přenesená",J231,0)</f>
        <v>0</v>
      </c>
      <c r="BI231" s="205">
        <f>IF(N231="nulová",J231,0)</f>
        <v>0</v>
      </c>
      <c r="BJ231" s="12" t="s">
        <v>72</v>
      </c>
      <c r="BK231" s="205">
        <f>ROUND(I231*H231,2)</f>
        <v>0</v>
      </c>
      <c r="BL231" s="12" t="s">
        <v>118</v>
      </c>
      <c r="BM231" s="12" t="s">
        <v>513</v>
      </c>
    </row>
    <row r="232" s="1" customFormat="1">
      <c r="B232" s="33"/>
      <c r="C232" s="34"/>
      <c r="D232" s="206" t="s">
        <v>135</v>
      </c>
      <c r="E232" s="34"/>
      <c r="F232" s="207" t="s">
        <v>514</v>
      </c>
      <c r="G232" s="34"/>
      <c r="H232" s="34"/>
      <c r="I232" s="120"/>
      <c r="J232" s="34"/>
      <c r="K232" s="34"/>
      <c r="L232" s="38"/>
      <c r="M232" s="208"/>
      <c r="N232" s="74"/>
      <c r="O232" s="74"/>
      <c r="P232" s="74"/>
      <c r="Q232" s="74"/>
      <c r="R232" s="74"/>
      <c r="S232" s="74"/>
      <c r="T232" s="75"/>
      <c r="AT232" s="12" t="s">
        <v>135</v>
      </c>
      <c r="AU232" s="12" t="s">
        <v>74</v>
      </c>
    </row>
    <row r="233" s="1" customFormat="1" ht="16.5" customHeight="1">
      <c r="B233" s="33"/>
      <c r="C233" s="194" t="s">
        <v>515</v>
      </c>
      <c r="D233" s="194" t="s">
        <v>114</v>
      </c>
      <c r="E233" s="195" t="s">
        <v>516</v>
      </c>
      <c r="F233" s="196" t="s">
        <v>517</v>
      </c>
      <c r="G233" s="197" t="s">
        <v>117</v>
      </c>
      <c r="H233" s="198">
        <v>24</v>
      </c>
      <c r="I233" s="199"/>
      <c r="J233" s="200">
        <f>ROUND(I233*H233,2)</f>
        <v>0</v>
      </c>
      <c r="K233" s="196" t="s">
        <v>1</v>
      </c>
      <c r="L233" s="38"/>
      <c r="M233" s="201" t="s">
        <v>1</v>
      </c>
      <c r="N233" s="202" t="s">
        <v>38</v>
      </c>
      <c r="O233" s="74"/>
      <c r="P233" s="203">
        <f>O233*H233</f>
        <v>0</v>
      </c>
      <c r="Q233" s="203">
        <v>0</v>
      </c>
      <c r="R233" s="203">
        <f>Q233*H233</f>
        <v>0</v>
      </c>
      <c r="S233" s="203">
        <v>0</v>
      </c>
      <c r="T233" s="204">
        <f>S233*H233</f>
        <v>0</v>
      </c>
      <c r="AR233" s="12" t="s">
        <v>118</v>
      </c>
      <c r="AT233" s="12" t="s">
        <v>114</v>
      </c>
      <c r="AU233" s="12" t="s">
        <v>74</v>
      </c>
      <c r="AY233" s="12" t="s">
        <v>108</v>
      </c>
      <c r="BE233" s="205">
        <f>IF(N233="základní",J233,0)</f>
        <v>0</v>
      </c>
      <c r="BF233" s="205">
        <f>IF(N233="snížená",J233,0)</f>
        <v>0</v>
      </c>
      <c r="BG233" s="205">
        <f>IF(N233="zákl. přenesená",J233,0)</f>
        <v>0</v>
      </c>
      <c r="BH233" s="205">
        <f>IF(N233="sníž. přenesená",J233,0)</f>
        <v>0</v>
      </c>
      <c r="BI233" s="205">
        <f>IF(N233="nulová",J233,0)</f>
        <v>0</v>
      </c>
      <c r="BJ233" s="12" t="s">
        <v>72</v>
      </c>
      <c r="BK233" s="205">
        <f>ROUND(I233*H233,2)</f>
        <v>0</v>
      </c>
      <c r="BL233" s="12" t="s">
        <v>118</v>
      </c>
      <c r="BM233" s="12" t="s">
        <v>518</v>
      </c>
    </row>
    <row r="234" s="1" customFormat="1" ht="16.5" customHeight="1">
      <c r="B234" s="33"/>
      <c r="C234" s="194" t="s">
        <v>519</v>
      </c>
      <c r="D234" s="194" t="s">
        <v>114</v>
      </c>
      <c r="E234" s="195" t="s">
        <v>520</v>
      </c>
      <c r="F234" s="196" t="s">
        <v>521</v>
      </c>
      <c r="G234" s="197" t="s">
        <v>117</v>
      </c>
      <c r="H234" s="198">
        <v>10</v>
      </c>
      <c r="I234" s="199"/>
      <c r="J234" s="200">
        <f>ROUND(I234*H234,2)</f>
        <v>0</v>
      </c>
      <c r="K234" s="196" t="s">
        <v>1</v>
      </c>
      <c r="L234" s="38"/>
      <c r="M234" s="201" t="s">
        <v>1</v>
      </c>
      <c r="N234" s="202" t="s">
        <v>38</v>
      </c>
      <c r="O234" s="74"/>
      <c r="P234" s="203">
        <f>O234*H234</f>
        <v>0</v>
      </c>
      <c r="Q234" s="203">
        <v>0</v>
      </c>
      <c r="R234" s="203">
        <f>Q234*H234</f>
        <v>0</v>
      </c>
      <c r="S234" s="203">
        <v>0</v>
      </c>
      <c r="T234" s="204">
        <f>S234*H234</f>
        <v>0</v>
      </c>
      <c r="AR234" s="12" t="s">
        <v>118</v>
      </c>
      <c r="AT234" s="12" t="s">
        <v>114</v>
      </c>
      <c r="AU234" s="12" t="s">
        <v>74</v>
      </c>
      <c r="AY234" s="12" t="s">
        <v>108</v>
      </c>
      <c r="BE234" s="205">
        <f>IF(N234="základní",J234,0)</f>
        <v>0</v>
      </c>
      <c r="BF234" s="205">
        <f>IF(N234="snížená",J234,0)</f>
        <v>0</v>
      </c>
      <c r="BG234" s="205">
        <f>IF(N234="zákl. přenesená",J234,0)</f>
        <v>0</v>
      </c>
      <c r="BH234" s="205">
        <f>IF(N234="sníž. přenesená",J234,0)</f>
        <v>0</v>
      </c>
      <c r="BI234" s="205">
        <f>IF(N234="nulová",J234,0)</f>
        <v>0</v>
      </c>
      <c r="BJ234" s="12" t="s">
        <v>72</v>
      </c>
      <c r="BK234" s="205">
        <f>ROUND(I234*H234,2)</f>
        <v>0</v>
      </c>
      <c r="BL234" s="12" t="s">
        <v>118</v>
      </c>
      <c r="BM234" s="12" t="s">
        <v>522</v>
      </c>
    </row>
    <row r="235" s="1" customFormat="1" ht="16.5" customHeight="1">
      <c r="B235" s="33"/>
      <c r="C235" s="194" t="s">
        <v>523</v>
      </c>
      <c r="D235" s="194" t="s">
        <v>114</v>
      </c>
      <c r="E235" s="195" t="s">
        <v>524</v>
      </c>
      <c r="F235" s="196" t="s">
        <v>525</v>
      </c>
      <c r="G235" s="197" t="s">
        <v>117</v>
      </c>
      <c r="H235" s="198">
        <v>72</v>
      </c>
      <c r="I235" s="199"/>
      <c r="J235" s="200">
        <f>ROUND(I235*H235,2)</f>
        <v>0</v>
      </c>
      <c r="K235" s="196" t="s">
        <v>1</v>
      </c>
      <c r="L235" s="38"/>
      <c r="M235" s="201" t="s">
        <v>1</v>
      </c>
      <c r="N235" s="202" t="s">
        <v>38</v>
      </c>
      <c r="O235" s="74"/>
      <c r="P235" s="203">
        <f>O235*H235</f>
        <v>0</v>
      </c>
      <c r="Q235" s="203">
        <v>0</v>
      </c>
      <c r="R235" s="203">
        <f>Q235*H235</f>
        <v>0</v>
      </c>
      <c r="S235" s="203">
        <v>0</v>
      </c>
      <c r="T235" s="204">
        <f>S235*H235</f>
        <v>0</v>
      </c>
      <c r="AR235" s="12" t="s">
        <v>118</v>
      </c>
      <c r="AT235" s="12" t="s">
        <v>114</v>
      </c>
      <c r="AU235" s="12" t="s">
        <v>74</v>
      </c>
      <c r="AY235" s="12" t="s">
        <v>108</v>
      </c>
      <c r="BE235" s="205">
        <f>IF(N235="základní",J235,0)</f>
        <v>0</v>
      </c>
      <c r="BF235" s="205">
        <f>IF(N235="snížená",J235,0)</f>
        <v>0</v>
      </c>
      <c r="BG235" s="205">
        <f>IF(N235="zákl. přenesená",J235,0)</f>
        <v>0</v>
      </c>
      <c r="BH235" s="205">
        <f>IF(N235="sníž. přenesená",J235,0)</f>
        <v>0</v>
      </c>
      <c r="BI235" s="205">
        <f>IF(N235="nulová",J235,0)</f>
        <v>0</v>
      </c>
      <c r="BJ235" s="12" t="s">
        <v>72</v>
      </c>
      <c r="BK235" s="205">
        <f>ROUND(I235*H235,2)</f>
        <v>0</v>
      </c>
      <c r="BL235" s="12" t="s">
        <v>118</v>
      </c>
      <c r="BM235" s="12" t="s">
        <v>526</v>
      </c>
    </row>
    <row r="236" s="1" customFormat="1" ht="16.5" customHeight="1">
      <c r="B236" s="33"/>
      <c r="C236" s="194" t="s">
        <v>527</v>
      </c>
      <c r="D236" s="194" t="s">
        <v>114</v>
      </c>
      <c r="E236" s="195" t="s">
        <v>528</v>
      </c>
      <c r="F236" s="196" t="s">
        <v>529</v>
      </c>
      <c r="G236" s="197" t="s">
        <v>132</v>
      </c>
      <c r="H236" s="198">
        <v>23</v>
      </c>
      <c r="I236" s="199"/>
      <c r="J236" s="200">
        <f>ROUND(I236*H236,2)</f>
        <v>0</v>
      </c>
      <c r="K236" s="196" t="s">
        <v>133</v>
      </c>
      <c r="L236" s="38"/>
      <c r="M236" s="201" t="s">
        <v>1</v>
      </c>
      <c r="N236" s="202" t="s">
        <v>38</v>
      </c>
      <c r="O236" s="74"/>
      <c r="P236" s="203">
        <f>O236*H236</f>
        <v>0</v>
      </c>
      <c r="Q236" s="203">
        <v>0.00036000000000000002</v>
      </c>
      <c r="R236" s="203">
        <f>Q236*H236</f>
        <v>0.0082800000000000009</v>
      </c>
      <c r="S236" s="203">
        <v>0</v>
      </c>
      <c r="T236" s="204">
        <f>S236*H236</f>
        <v>0</v>
      </c>
      <c r="AR236" s="12" t="s">
        <v>118</v>
      </c>
      <c r="AT236" s="12" t="s">
        <v>114</v>
      </c>
      <c r="AU236" s="12" t="s">
        <v>74</v>
      </c>
      <c r="AY236" s="12" t="s">
        <v>108</v>
      </c>
      <c r="BE236" s="205">
        <f>IF(N236="základní",J236,0)</f>
        <v>0</v>
      </c>
      <c r="BF236" s="205">
        <f>IF(N236="snížená",J236,0)</f>
        <v>0</v>
      </c>
      <c r="BG236" s="205">
        <f>IF(N236="zákl. přenesená",J236,0)</f>
        <v>0</v>
      </c>
      <c r="BH236" s="205">
        <f>IF(N236="sníž. přenesená",J236,0)</f>
        <v>0</v>
      </c>
      <c r="BI236" s="205">
        <f>IF(N236="nulová",J236,0)</f>
        <v>0</v>
      </c>
      <c r="BJ236" s="12" t="s">
        <v>72</v>
      </c>
      <c r="BK236" s="205">
        <f>ROUND(I236*H236,2)</f>
        <v>0</v>
      </c>
      <c r="BL236" s="12" t="s">
        <v>118</v>
      </c>
      <c r="BM236" s="12" t="s">
        <v>530</v>
      </c>
    </row>
    <row r="237" s="1" customFormat="1">
      <c r="B237" s="33"/>
      <c r="C237" s="34"/>
      <c r="D237" s="206" t="s">
        <v>135</v>
      </c>
      <c r="E237" s="34"/>
      <c r="F237" s="207" t="s">
        <v>531</v>
      </c>
      <c r="G237" s="34"/>
      <c r="H237" s="34"/>
      <c r="I237" s="120"/>
      <c r="J237" s="34"/>
      <c r="K237" s="34"/>
      <c r="L237" s="38"/>
      <c r="M237" s="208"/>
      <c r="N237" s="74"/>
      <c r="O237" s="74"/>
      <c r="P237" s="74"/>
      <c r="Q237" s="74"/>
      <c r="R237" s="74"/>
      <c r="S237" s="74"/>
      <c r="T237" s="75"/>
      <c r="AT237" s="12" t="s">
        <v>135</v>
      </c>
      <c r="AU237" s="12" t="s">
        <v>74</v>
      </c>
    </row>
    <row r="238" s="1" customFormat="1" ht="16.5" customHeight="1">
      <c r="B238" s="33"/>
      <c r="C238" s="194" t="s">
        <v>532</v>
      </c>
      <c r="D238" s="194" t="s">
        <v>114</v>
      </c>
      <c r="E238" s="195" t="s">
        <v>533</v>
      </c>
      <c r="F238" s="196" t="s">
        <v>534</v>
      </c>
      <c r="G238" s="197" t="s">
        <v>132</v>
      </c>
      <c r="H238" s="198">
        <v>15</v>
      </c>
      <c r="I238" s="199"/>
      <c r="J238" s="200">
        <f>ROUND(I238*H238,2)</f>
        <v>0</v>
      </c>
      <c r="K238" s="196" t="s">
        <v>133</v>
      </c>
      <c r="L238" s="38"/>
      <c r="M238" s="201" t="s">
        <v>1</v>
      </c>
      <c r="N238" s="202" t="s">
        <v>38</v>
      </c>
      <c r="O238" s="74"/>
      <c r="P238" s="203">
        <f>O238*H238</f>
        <v>0</v>
      </c>
      <c r="Q238" s="203">
        <v>0.00054000000000000001</v>
      </c>
      <c r="R238" s="203">
        <f>Q238*H238</f>
        <v>0.0080999999999999996</v>
      </c>
      <c r="S238" s="203">
        <v>0</v>
      </c>
      <c r="T238" s="204">
        <f>S238*H238</f>
        <v>0</v>
      </c>
      <c r="AR238" s="12" t="s">
        <v>118</v>
      </c>
      <c r="AT238" s="12" t="s">
        <v>114</v>
      </c>
      <c r="AU238" s="12" t="s">
        <v>74</v>
      </c>
      <c r="AY238" s="12" t="s">
        <v>108</v>
      </c>
      <c r="BE238" s="205">
        <f>IF(N238="základní",J238,0)</f>
        <v>0</v>
      </c>
      <c r="BF238" s="205">
        <f>IF(N238="snížená",J238,0)</f>
        <v>0</v>
      </c>
      <c r="BG238" s="205">
        <f>IF(N238="zákl. přenesená",J238,0)</f>
        <v>0</v>
      </c>
      <c r="BH238" s="205">
        <f>IF(N238="sníž. přenesená",J238,0)</f>
        <v>0</v>
      </c>
      <c r="BI238" s="205">
        <f>IF(N238="nulová",J238,0)</f>
        <v>0</v>
      </c>
      <c r="BJ238" s="12" t="s">
        <v>72</v>
      </c>
      <c r="BK238" s="205">
        <f>ROUND(I238*H238,2)</f>
        <v>0</v>
      </c>
      <c r="BL238" s="12" t="s">
        <v>118</v>
      </c>
      <c r="BM238" s="12" t="s">
        <v>535</v>
      </c>
    </row>
    <row r="239" s="1" customFormat="1">
      <c r="B239" s="33"/>
      <c r="C239" s="34"/>
      <c r="D239" s="206" t="s">
        <v>135</v>
      </c>
      <c r="E239" s="34"/>
      <c r="F239" s="207" t="s">
        <v>536</v>
      </c>
      <c r="G239" s="34"/>
      <c r="H239" s="34"/>
      <c r="I239" s="120"/>
      <c r="J239" s="34"/>
      <c r="K239" s="34"/>
      <c r="L239" s="38"/>
      <c r="M239" s="208"/>
      <c r="N239" s="74"/>
      <c r="O239" s="74"/>
      <c r="P239" s="74"/>
      <c r="Q239" s="74"/>
      <c r="R239" s="74"/>
      <c r="S239" s="74"/>
      <c r="T239" s="75"/>
      <c r="AT239" s="12" t="s">
        <v>135</v>
      </c>
      <c r="AU239" s="12" t="s">
        <v>74</v>
      </c>
    </row>
    <row r="240" s="1" customFormat="1" ht="16.5" customHeight="1">
      <c r="B240" s="33"/>
      <c r="C240" s="194" t="s">
        <v>537</v>
      </c>
      <c r="D240" s="194" t="s">
        <v>114</v>
      </c>
      <c r="E240" s="195" t="s">
        <v>538</v>
      </c>
      <c r="F240" s="196" t="s">
        <v>539</v>
      </c>
      <c r="G240" s="197" t="s">
        <v>132</v>
      </c>
      <c r="H240" s="198">
        <v>22</v>
      </c>
      <c r="I240" s="199"/>
      <c r="J240" s="200">
        <f>ROUND(I240*H240,2)</f>
        <v>0</v>
      </c>
      <c r="K240" s="196" t="s">
        <v>133</v>
      </c>
      <c r="L240" s="38"/>
      <c r="M240" s="201" t="s">
        <v>1</v>
      </c>
      <c r="N240" s="202" t="s">
        <v>38</v>
      </c>
      <c r="O240" s="74"/>
      <c r="P240" s="203">
        <f>O240*H240</f>
        <v>0</v>
      </c>
      <c r="Q240" s="203">
        <v>0.00067000000000000002</v>
      </c>
      <c r="R240" s="203">
        <f>Q240*H240</f>
        <v>0.01474</v>
      </c>
      <c r="S240" s="203">
        <v>0</v>
      </c>
      <c r="T240" s="204">
        <f>S240*H240</f>
        <v>0</v>
      </c>
      <c r="AR240" s="12" t="s">
        <v>118</v>
      </c>
      <c r="AT240" s="12" t="s">
        <v>114</v>
      </c>
      <c r="AU240" s="12" t="s">
        <v>74</v>
      </c>
      <c r="AY240" s="12" t="s">
        <v>108</v>
      </c>
      <c r="BE240" s="205">
        <f>IF(N240="základní",J240,0)</f>
        <v>0</v>
      </c>
      <c r="BF240" s="205">
        <f>IF(N240="snížená",J240,0)</f>
        <v>0</v>
      </c>
      <c r="BG240" s="205">
        <f>IF(N240="zákl. přenesená",J240,0)</f>
        <v>0</v>
      </c>
      <c r="BH240" s="205">
        <f>IF(N240="sníž. přenesená",J240,0)</f>
        <v>0</v>
      </c>
      <c r="BI240" s="205">
        <f>IF(N240="nulová",J240,0)</f>
        <v>0</v>
      </c>
      <c r="BJ240" s="12" t="s">
        <v>72</v>
      </c>
      <c r="BK240" s="205">
        <f>ROUND(I240*H240,2)</f>
        <v>0</v>
      </c>
      <c r="BL240" s="12" t="s">
        <v>118</v>
      </c>
      <c r="BM240" s="12" t="s">
        <v>540</v>
      </c>
    </row>
    <row r="241" s="1" customFormat="1">
      <c r="B241" s="33"/>
      <c r="C241" s="34"/>
      <c r="D241" s="206" t="s">
        <v>135</v>
      </c>
      <c r="E241" s="34"/>
      <c r="F241" s="207" t="s">
        <v>541</v>
      </c>
      <c r="G241" s="34"/>
      <c r="H241" s="34"/>
      <c r="I241" s="120"/>
      <c r="J241" s="34"/>
      <c r="K241" s="34"/>
      <c r="L241" s="38"/>
      <c r="M241" s="208"/>
      <c r="N241" s="74"/>
      <c r="O241" s="74"/>
      <c r="P241" s="74"/>
      <c r="Q241" s="74"/>
      <c r="R241" s="74"/>
      <c r="S241" s="74"/>
      <c r="T241" s="75"/>
      <c r="AT241" s="12" t="s">
        <v>135</v>
      </c>
      <c r="AU241" s="12" t="s">
        <v>74</v>
      </c>
    </row>
    <row r="242" s="1" customFormat="1" ht="16.5" customHeight="1">
      <c r="B242" s="33"/>
      <c r="C242" s="194" t="s">
        <v>542</v>
      </c>
      <c r="D242" s="194" t="s">
        <v>114</v>
      </c>
      <c r="E242" s="195" t="s">
        <v>543</v>
      </c>
      <c r="F242" s="196" t="s">
        <v>544</v>
      </c>
      <c r="G242" s="197" t="s">
        <v>132</v>
      </c>
      <c r="H242" s="198">
        <v>60</v>
      </c>
      <c r="I242" s="199"/>
      <c r="J242" s="200">
        <f>ROUND(I242*H242,2)</f>
        <v>0</v>
      </c>
      <c r="K242" s="196" t="s">
        <v>133</v>
      </c>
      <c r="L242" s="38"/>
      <c r="M242" s="201" t="s">
        <v>1</v>
      </c>
      <c r="N242" s="202" t="s">
        <v>38</v>
      </c>
      <c r="O242" s="74"/>
      <c r="P242" s="203">
        <f>O242*H242</f>
        <v>0</v>
      </c>
      <c r="Q242" s="203">
        <v>0</v>
      </c>
      <c r="R242" s="203">
        <f>Q242*H242</f>
        <v>0</v>
      </c>
      <c r="S242" s="203">
        <v>0</v>
      </c>
      <c r="T242" s="204">
        <f>S242*H242</f>
        <v>0</v>
      </c>
      <c r="AR242" s="12" t="s">
        <v>118</v>
      </c>
      <c r="AT242" s="12" t="s">
        <v>114</v>
      </c>
      <c r="AU242" s="12" t="s">
        <v>74</v>
      </c>
      <c r="AY242" s="12" t="s">
        <v>108</v>
      </c>
      <c r="BE242" s="205">
        <f>IF(N242="základní",J242,0)</f>
        <v>0</v>
      </c>
      <c r="BF242" s="205">
        <f>IF(N242="snížená",J242,0)</f>
        <v>0</v>
      </c>
      <c r="BG242" s="205">
        <f>IF(N242="zákl. přenesená",J242,0)</f>
        <v>0</v>
      </c>
      <c r="BH242" s="205">
        <f>IF(N242="sníž. přenesená",J242,0)</f>
        <v>0</v>
      </c>
      <c r="BI242" s="205">
        <f>IF(N242="nulová",J242,0)</f>
        <v>0</v>
      </c>
      <c r="BJ242" s="12" t="s">
        <v>72</v>
      </c>
      <c r="BK242" s="205">
        <f>ROUND(I242*H242,2)</f>
        <v>0</v>
      </c>
      <c r="BL242" s="12" t="s">
        <v>118</v>
      </c>
      <c r="BM242" s="12" t="s">
        <v>545</v>
      </c>
    </row>
    <row r="243" s="1" customFormat="1">
      <c r="B243" s="33"/>
      <c r="C243" s="34"/>
      <c r="D243" s="206" t="s">
        <v>135</v>
      </c>
      <c r="E243" s="34"/>
      <c r="F243" s="207" t="s">
        <v>546</v>
      </c>
      <c r="G243" s="34"/>
      <c r="H243" s="34"/>
      <c r="I243" s="120"/>
      <c r="J243" s="34"/>
      <c r="K243" s="34"/>
      <c r="L243" s="38"/>
      <c r="M243" s="208"/>
      <c r="N243" s="74"/>
      <c r="O243" s="74"/>
      <c r="P243" s="74"/>
      <c r="Q243" s="74"/>
      <c r="R243" s="74"/>
      <c r="S243" s="74"/>
      <c r="T243" s="75"/>
      <c r="AT243" s="12" t="s">
        <v>135</v>
      </c>
      <c r="AU243" s="12" t="s">
        <v>74</v>
      </c>
    </row>
    <row r="244" s="1" customFormat="1" ht="16.5" customHeight="1">
      <c r="B244" s="33"/>
      <c r="C244" s="194" t="s">
        <v>547</v>
      </c>
      <c r="D244" s="194" t="s">
        <v>114</v>
      </c>
      <c r="E244" s="195" t="s">
        <v>548</v>
      </c>
      <c r="F244" s="196" t="s">
        <v>549</v>
      </c>
      <c r="G244" s="197" t="s">
        <v>132</v>
      </c>
      <c r="H244" s="198">
        <v>60</v>
      </c>
      <c r="I244" s="199"/>
      <c r="J244" s="200">
        <f>ROUND(I244*H244,2)</f>
        <v>0</v>
      </c>
      <c r="K244" s="196" t="s">
        <v>133</v>
      </c>
      <c r="L244" s="38"/>
      <c r="M244" s="201" t="s">
        <v>1</v>
      </c>
      <c r="N244" s="202" t="s">
        <v>38</v>
      </c>
      <c r="O244" s="74"/>
      <c r="P244" s="203">
        <f>O244*H244</f>
        <v>0</v>
      </c>
      <c r="Q244" s="203">
        <v>0.00012</v>
      </c>
      <c r="R244" s="203">
        <f>Q244*H244</f>
        <v>0.0071999999999999998</v>
      </c>
      <c r="S244" s="203">
        <v>0</v>
      </c>
      <c r="T244" s="204">
        <f>S244*H244</f>
        <v>0</v>
      </c>
      <c r="AR244" s="12" t="s">
        <v>118</v>
      </c>
      <c r="AT244" s="12" t="s">
        <v>114</v>
      </c>
      <c r="AU244" s="12" t="s">
        <v>74</v>
      </c>
      <c r="AY244" s="12" t="s">
        <v>108</v>
      </c>
      <c r="BE244" s="205">
        <f>IF(N244="základní",J244,0)</f>
        <v>0</v>
      </c>
      <c r="BF244" s="205">
        <f>IF(N244="snížená",J244,0)</f>
        <v>0</v>
      </c>
      <c r="BG244" s="205">
        <f>IF(N244="zákl. přenesená",J244,0)</f>
        <v>0</v>
      </c>
      <c r="BH244" s="205">
        <f>IF(N244="sníž. přenesená",J244,0)</f>
        <v>0</v>
      </c>
      <c r="BI244" s="205">
        <f>IF(N244="nulová",J244,0)</f>
        <v>0</v>
      </c>
      <c r="BJ244" s="12" t="s">
        <v>72</v>
      </c>
      <c r="BK244" s="205">
        <f>ROUND(I244*H244,2)</f>
        <v>0</v>
      </c>
      <c r="BL244" s="12" t="s">
        <v>118</v>
      </c>
      <c r="BM244" s="12" t="s">
        <v>550</v>
      </c>
    </row>
    <row r="245" s="1" customFormat="1">
      <c r="B245" s="33"/>
      <c r="C245" s="34"/>
      <c r="D245" s="206" t="s">
        <v>135</v>
      </c>
      <c r="E245" s="34"/>
      <c r="F245" s="207" t="s">
        <v>551</v>
      </c>
      <c r="G245" s="34"/>
      <c r="H245" s="34"/>
      <c r="I245" s="120"/>
      <c r="J245" s="34"/>
      <c r="K245" s="34"/>
      <c r="L245" s="38"/>
      <c r="M245" s="208"/>
      <c r="N245" s="74"/>
      <c r="O245" s="74"/>
      <c r="P245" s="74"/>
      <c r="Q245" s="74"/>
      <c r="R245" s="74"/>
      <c r="S245" s="74"/>
      <c r="T245" s="75"/>
      <c r="AT245" s="12" t="s">
        <v>135</v>
      </c>
      <c r="AU245" s="12" t="s">
        <v>74</v>
      </c>
    </row>
    <row r="246" s="1" customFormat="1" ht="16.5" customHeight="1">
      <c r="B246" s="33"/>
      <c r="C246" s="194" t="s">
        <v>552</v>
      </c>
      <c r="D246" s="194" t="s">
        <v>114</v>
      </c>
      <c r="E246" s="195" t="s">
        <v>553</v>
      </c>
      <c r="F246" s="196" t="s">
        <v>554</v>
      </c>
      <c r="G246" s="197" t="s">
        <v>244</v>
      </c>
      <c r="H246" s="198">
        <v>0.041000000000000002</v>
      </c>
      <c r="I246" s="199"/>
      <c r="J246" s="200">
        <f>ROUND(I246*H246,2)</f>
        <v>0</v>
      </c>
      <c r="K246" s="196" t="s">
        <v>133</v>
      </c>
      <c r="L246" s="38"/>
      <c r="M246" s="201" t="s">
        <v>1</v>
      </c>
      <c r="N246" s="202" t="s">
        <v>38</v>
      </c>
      <c r="O246" s="74"/>
      <c r="P246" s="203">
        <f>O246*H246</f>
        <v>0</v>
      </c>
      <c r="Q246" s="203">
        <v>0</v>
      </c>
      <c r="R246" s="203">
        <f>Q246*H246</f>
        <v>0</v>
      </c>
      <c r="S246" s="203">
        <v>0</v>
      </c>
      <c r="T246" s="204">
        <f>S246*H246</f>
        <v>0</v>
      </c>
      <c r="AR246" s="12" t="s">
        <v>118</v>
      </c>
      <c r="AT246" s="12" t="s">
        <v>114</v>
      </c>
      <c r="AU246" s="12" t="s">
        <v>74</v>
      </c>
      <c r="AY246" s="12" t="s">
        <v>108</v>
      </c>
      <c r="BE246" s="205">
        <f>IF(N246="základní",J246,0)</f>
        <v>0</v>
      </c>
      <c r="BF246" s="205">
        <f>IF(N246="snížená",J246,0)</f>
        <v>0</v>
      </c>
      <c r="BG246" s="205">
        <f>IF(N246="zákl. přenesená",J246,0)</f>
        <v>0</v>
      </c>
      <c r="BH246" s="205">
        <f>IF(N246="sníž. přenesená",J246,0)</f>
        <v>0</v>
      </c>
      <c r="BI246" s="205">
        <f>IF(N246="nulová",J246,0)</f>
        <v>0</v>
      </c>
      <c r="BJ246" s="12" t="s">
        <v>72</v>
      </c>
      <c r="BK246" s="205">
        <f>ROUND(I246*H246,2)</f>
        <v>0</v>
      </c>
      <c r="BL246" s="12" t="s">
        <v>118</v>
      </c>
      <c r="BM246" s="12" t="s">
        <v>555</v>
      </c>
    </row>
    <row r="247" s="10" customFormat="1" ht="22.8" customHeight="1">
      <c r="B247" s="178"/>
      <c r="C247" s="179"/>
      <c r="D247" s="180" t="s">
        <v>66</v>
      </c>
      <c r="E247" s="192" t="s">
        <v>556</v>
      </c>
      <c r="F247" s="192" t="s">
        <v>557</v>
      </c>
      <c r="G247" s="179"/>
      <c r="H247" s="179"/>
      <c r="I247" s="182"/>
      <c r="J247" s="193">
        <f>BK247</f>
        <v>0</v>
      </c>
      <c r="K247" s="179"/>
      <c r="L247" s="184"/>
      <c r="M247" s="185"/>
      <c r="N247" s="186"/>
      <c r="O247" s="186"/>
      <c r="P247" s="187">
        <f>SUM(P248:P254)</f>
        <v>0</v>
      </c>
      <c r="Q247" s="186"/>
      <c r="R247" s="187">
        <f>SUM(R248:R254)</f>
        <v>0.0074799999999999997</v>
      </c>
      <c r="S247" s="186"/>
      <c r="T247" s="188">
        <f>SUM(T248:T254)</f>
        <v>0</v>
      </c>
      <c r="AR247" s="189" t="s">
        <v>74</v>
      </c>
      <c r="AT247" s="190" t="s">
        <v>66</v>
      </c>
      <c r="AU247" s="190" t="s">
        <v>72</v>
      </c>
      <c r="AY247" s="189" t="s">
        <v>108</v>
      </c>
      <c r="BK247" s="191">
        <f>SUM(BK248:BK254)</f>
        <v>0</v>
      </c>
    </row>
    <row r="248" s="1" customFormat="1" ht="16.5" customHeight="1">
      <c r="B248" s="33"/>
      <c r="C248" s="194" t="s">
        <v>558</v>
      </c>
      <c r="D248" s="194" t="s">
        <v>114</v>
      </c>
      <c r="E248" s="195" t="s">
        <v>559</v>
      </c>
      <c r="F248" s="196" t="s">
        <v>560</v>
      </c>
      <c r="G248" s="197" t="s">
        <v>180</v>
      </c>
      <c r="H248" s="198">
        <v>7</v>
      </c>
      <c r="I248" s="199"/>
      <c r="J248" s="200">
        <f>ROUND(I248*H248,2)</f>
        <v>0</v>
      </c>
      <c r="K248" s="196" t="s">
        <v>133</v>
      </c>
      <c r="L248" s="38"/>
      <c r="M248" s="201" t="s">
        <v>1</v>
      </c>
      <c r="N248" s="202" t="s">
        <v>38</v>
      </c>
      <c r="O248" s="74"/>
      <c r="P248" s="203">
        <f>O248*H248</f>
        <v>0</v>
      </c>
      <c r="Q248" s="203">
        <v>0.00013999999999999999</v>
      </c>
      <c r="R248" s="203">
        <f>Q248*H248</f>
        <v>0.00097999999999999997</v>
      </c>
      <c r="S248" s="203">
        <v>0</v>
      </c>
      <c r="T248" s="204">
        <f>S248*H248</f>
        <v>0</v>
      </c>
      <c r="AR248" s="12" t="s">
        <v>118</v>
      </c>
      <c r="AT248" s="12" t="s">
        <v>114</v>
      </c>
      <c r="AU248" s="12" t="s">
        <v>74</v>
      </c>
      <c r="AY248" s="12" t="s">
        <v>108</v>
      </c>
      <c r="BE248" s="205">
        <f>IF(N248="základní",J248,0)</f>
        <v>0</v>
      </c>
      <c r="BF248" s="205">
        <f>IF(N248="snížená",J248,0)</f>
        <v>0</v>
      </c>
      <c r="BG248" s="205">
        <f>IF(N248="zákl. přenesená",J248,0)</f>
        <v>0</v>
      </c>
      <c r="BH248" s="205">
        <f>IF(N248="sníž. přenesená",J248,0)</f>
        <v>0</v>
      </c>
      <c r="BI248" s="205">
        <f>IF(N248="nulová",J248,0)</f>
        <v>0</v>
      </c>
      <c r="BJ248" s="12" t="s">
        <v>72</v>
      </c>
      <c r="BK248" s="205">
        <f>ROUND(I248*H248,2)</f>
        <v>0</v>
      </c>
      <c r="BL248" s="12" t="s">
        <v>118</v>
      </c>
      <c r="BM248" s="12" t="s">
        <v>561</v>
      </c>
    </row>
    <row r="249" s="1" customFormat="1">
      <c r="B249" s="33"/>
      <c r="C249" s="34"/>
      <c r="D249" s="206" t="s">
        <v>135</v>
      </c>
      <c r="E249" s="34"/>
      <c r="F249" s="207" t="s">
        <v>562</v>
      </c>
      <c r="G249" s="34"/>
      <c r="H249" s="34"/>
      <c r="I249" s="120"/>
      <c r="J249" s="34"/>
      <c r="K249" s="34"/>
      <c r="L249" s="38"/>
      <c r="M249" s="208"/>
      <c r="N249" s="74"/>
      <c r="O249" s="74"/>
      <c r="P249" s="74"/>
      <c r="Q249" s="74"/>
      <c r="R249" s="74"/>
      <c r="S249" s="74"/>
      <c r="T249" s="75"/>
      <c r="AT249" s="12" t="s">
        <v>135</v>
      </c>
      <c r="AU249" s="12" t="s">
        <v>74</v>
      </c>
    </row>
    <row r="250" s="1" customFormat="1" ht="16.5" customHeight="1">
      <c r="B250" s="33"/>
      <c r="C250" s="194" t="s">
        <v>563</v>
      </c>
      <c r="D250" s="194" t="s">
        <v>114</v>
      </c>
      <c r="E250" s="195" t="s">
        <v>564</v>
      </c>
      <c r="F250" s="196" t="s">
        <v>565</v>
      </c>
      <c r="G250" s="197" t="s">
        <v>180</v>
      </c>
      <c r="H250" s="198">
        <v>7</v>
      </c>
      <c r="I250" s="199"/>
      <c r="J250" s="200">
        <f>ROUND(I250*H250,2)</f>
        <v>0</v>
      </c>
      <c r="K250" s="196" t="s">
        <v>133</v>
      </c>
      <c r="L250" s="38"/>
      <c r="M250" s="201" t="s">
        <v>1</v>
      </c>
      <c r="N250" s="202" t="s">
        <v>38</v>
      </c>
      <c r="O250" s="74"/>
      <c r="P250" s="203">
        <f>O250*H250</f>
        <v>0</v>
      </c>
      <c r="Q250" s="203">
        <v>0.00069999999999999999</v>
      </c>
      <c r="R250" s="203">
        <f>Q250*H250</f>
        <v>0.0048999999999999998</v>
      </c>
      <c r="S250" s="203">
        <v>0</v>
      </c>
      <c r="T250" s="204">
        <f>S250*H250</f>
        <v>0</v>
      </c>
      <c r="AR250" s="12" t="s">
        <v>118</v>
      </c>
      <c r="AT250" s="12" t="s">
        <v>114</v>
      </c>
      <c r="AU250" s="12" t="s">
        <v>74</v>
      </c>
      <c r="AY250" s="12" t="s">
        <v>108</v>
      </c>
      <c r="BE250" s="205">
        <f>IF(N250="základní",J250,0)</f>
        <v>0</v>
      </c>
      <c r="BF250" s="205">
        <f>IF(N250="snížená",J250,0)</f>
        <v>0</v>
      </c>
      <c r="BG250" s="205">
        <f>IF(N250="zákl. přenesená",J250,0)</f>
        <v>0</v>
      </c>
      <c r="BH250" s="205">
        <f>IF(N250="sníž. přenesená",J250,0)</f>
        <v>0</v>
      </c>
      <c r="BI250" s="205">
        <f>IF(N250="nulová",J250,0)</f>
        <v>0</v>
      </c>
      <c r="BJ250" s="12" t="s">
        <v>72</v>
      </c>
      <c r="BK250" s="205">
        <f>ROUND(I250*H250,2)</f>
        <v>0</v>
      </c>
      <c r="BL250" s="12" t="s">
        <v>118</v>
      </c>
      <c r="BM250" s="12" t="s">
        <v>566</v>
      </c>
    </row>
    <row r="251" s="1" customFormat="1">
      <c r="B251" s="33"/>
      <c r="C251" s="34"/>
      <c r="D251" s="206" t="s">
        <v>135</v>
      </c>
      <c r="E251" s="34"/>
      <c r="F251" s="207" t="s">
        <v>562</v>
      </c>
      <c r="G251" s="34"/>
      <c r="H251" s="34"/>
      <c r="I251" s="120"/>
      <c r="J251" s="34"/>
      <c r="K251" s="34"/>
      <c r="L251" s="38"/>
      <c r="M251" s="208"/>
      <c r="N251" s="74"/>
      <c r="O251" s="74"/>
      <c r="P251" s="74"/>
      <c r="Q251" s="74"/>
      <c r="R251" s="74"/>
      <c r="S251" s="74"/>
      <c r="T251" s="75"/>
      <c r="AT251" s="12" t="s">
        <v>135</v>
      </c>
      <c r="AU251" s="12" t="s">
        <v>74</v>
      </c>
    </row>
    <row r="252" s="1" customFormat="1" ht="16.5" customHeight="1">
      <c r="B252" s="33"/>
      <c r="C252" s="194" t="s">
        <v>567</v>
      </c>
      <c r="D252" s="194" t="s">
        <v>114</v>
      </c>
      <c r="E252" s="195" t="s">
        <v>568</v>
      </c>
      <c r="F252" s="196" t="s">
        <v>569</v>
      </c>
      <c r="G252" s="197" t="s">
        <v>180</v>
      </c>
      <c r="H252" s="198">
        <v>4</v>
      </c>
      <c r="I252" s="199"/>
      <c r="J252" s="200">
        <f>ROUND(I252*H252,2)</f>
        <v>0</v>
      </c>
      <c r="K252" s="196" t="s">
        <v>133</v>
      </c>
      <c r="L252" s="38"/>
      <c r="M252" s="201" t="s">
        <v>1</v>
      </c>
      <c r="N252" s="202" t="s">
        <v>38</v>
      </c>
      <c r="O252" s="74"/>
      <c r="P252" s="203">
        <f>O252*H252</f>
        <v>0</v>
      </c>
      <c r="Q252" s="203">
        <v>0.00040000000000000002</v>
      </c>
      <c r="R252" s="203">
        <f>Q252*H252</f>
        <v>0.0016000000000000001</v>
      </c>
      <c r="S252" s="203">
        <v>0</v>
      </c>
      <c r="T252" s="204">
        <f>S252*H252</f>
        <v>0</v>
      </c>
      <c r="AR252" s="12" t="s">
        <v>118</v>
      </c>
      <c r="AT252" s="12" t="s">
        <v>114</v>
      </c>
      <c r="AU252" s="12" t="s">
        <v>74</v>
      </c>
      <c r="AY252" s="12" t="s">
        <v>108</v>
      </c>
      <c r="BE252" s="205">
        <f>IF(N252="základní",J252,0)</f>
        <v>0</v>
      </c>
      <c r="BF252" s="205">
        <f>IF(N252="snížená",J252,0)</f>
        <v>0</v>
      </c>
      <c r="BG252" s="205">
        <f>IF(N252="zákl. přenesená",J252,0)</f>
        <v>0</v>
      </c>
      <c r="BH252" s="205">
        <f>IF(N252="sníž. přenesená",J252,0)</f>
        <v>0</v>
      </c>
      <c r="BI252" s="205">
        <f>IF(N252="nulová",J252,0)</f>
        <v>0</v>
      </c>
      <c r="BJ252" s="12" t="s">
        <v>72</v>
      </c>
      <c r="BK252" s="205">
        <f>ROUND(I252*H252,2)</f>
        <v>0</v>
      </c>
      <c r="BL252" s="12" t="s">
        <v>118</v>
      </c>
      <c r="BM252" s="12" t="s">
        <v>570</v>
      </c>
    </row>
    <row r="253" s="1" customFormat="1">
      <c r="B253" s="33"/>
      <c r="C253" s="34"/>
      <c r="D253" s="206" t="s">
        <v>135</v>
      </c>
      <c r="E253" s="34"/>
      <c r="F253" s="207" t="s">
        <v>571</v>
      </c>
      <c r="G253" s="34"/>
      <c r="H253" s="34"/>
      <c r="I253" s="120"/>
      <c r="J253" s="34"/>
      <c r="K253" s="34"/>
      <c r="L253" s="38"/>
      <c r="M253" s="208"/>
      <c r="N253" s="74"/>
      <c r="O253" s="74"/>
      <c r="P253" s="74"/>
      <c r="Q253" s="74"/>
      <c r="R253" s="74"/>
      <c r="S253" s="74"/>
      <c r="T253" s="75"/>
      <c r="AT253" s="12" t="s">
        <v>135</v>
      </c>
      <c r="AU253" s="12" t="s">
        <v>74</v>
      </c>
    </row>
    <row r="254" s="1" customFormat="1" ht="16.5" customHeight="1">
      <c r="B254" s="33"/>
      <c r="C254" s="194" t="s">
        <v>572</v>
      </c>
      <c r="D254" s="194" t="s">
        <v>114</v>
      </c>
      <c r="E254" s="195" t="s">
        <v>573</v>
      </c>
      <c r="F254" s="196" t="s">
        <v>574</v>
      </c>
      <c r="G254" s="197" t="s">
        <v>244</v>
      </c>
      <c r="H254" s="198">
        <v>0.0070000000000000001</v>
      </c>
      <c r="I254" s="199"/>
      <c r="J254" s="200">
        <f>ROUND(I254*H254,2)</f>
        <v>0</v>
      </c>
      <c r="K254" s="196" t="s">
        <v>133</v>
      </c>
      <c r="L254" s="38"/>
      <c r="M254" s="201" t="s">
        <v>1</v>
      </c>
      <c r="N254" s="202" t="s">
        <v>38</v>
      </c>
      <c r="O254" s="74"/>
      <c r="P254" s="203">
        <f>O254*H254</f>
        <v>0</v>
      </c>
      <c r="Q254" s="203">
        <v>0</v>
      </c>
      <c r="R254" s="203">
        <f>Q254*H254</f>
        <v>0</v>
      </c>
      <c r="S254" s="203">
        <v>0</v>
      </c>
      <c r="T254" s="204">
        <f>S254*H254</f>
        <v>0</v>
      </c>
      <c r="AR254" s="12" t="s">
        <v>118</v>
      </c>
      <c r="AT254" s="12" t="s">
        <v>114</v>
      </c>
      <c r="AU254" s="12" t="s">
        <v>74</v>
      </c>
      <c r="AY254" s="12" t="s">
        <v>108</v>
      </c>
      <c r="BE254" s="205">
        <f>IF(N254="základní",J254,0)</f>
        <v>0</v>
      </c>
      <c r="BF254" s="205">
        <f>IF(N254="snížená",J254,0)</f>
        <v>0</v>
      </c>
      <c r="BG254" s="205">
        <f>IF(N254="zákl. přenesená",J254,0)</f>
        <v>0</v>
      </c>
      <c r="BH254" s="205">
        <f>IF(N254="sníž. přenesená",J254,0)</f>
        <v>0</v>
      </c>
      <c r="BI254" s="205">
        <f>IF(N254="nulová",J254,0)</f>
        <v>0</v>
      </c>
      <c r="BJ254" s="12" t="s">
        <v>72</v>
      </c>
      <c r="BK254" s="205">
        <f>ROUND(I254*H254,2)</f>
        <v>0</v>
      </c>
      <c r="BL254" s="12" t="s">
        <v>118</v>
      </c>
      <c r="BM254" s="12" t="s">
        <v>575</v>
      </c>
    </row>
    <row r="255" s="10" customFormat="1" ht="22.8" customHeight="1">
      <c r="B255" s="178"/>
      <c r="C255" s="179"/>
      <c r="D255" s="180" t="s">
        <v>66</v>
      </c>
      <c r="E255" s="192" t="s">
        <v>576</v>
      </c>
      <c r="F255" s="192" t="s">
        <v>577</v>
      </c>
      <c r="G255" s="179"/>
      <c r="H255" s="179"/>
      <c r="I255" s="182"/>
      <c r="J255" s="193">
        <f>BK255</f>
        <v>0</v>
      </c>
      <c r="K255" s="179"/>
      <c r="L255" s="184"/>
      <c r="M255" s="185"/>
      <c r="N255" s="186"/>
      <c r="O255" s="186"/>
      <c r="P255" s="187">
        <f>SUM(P256:P267)</f>
        <v>0</v>
      </c>
      <c r="Q255" s="186"/>
      <c r="R255" s="187">
        <f>SUM(R256:R267)</f>
        <v>0.14455000000000001</v>
      </c>
      <c r="S255" s="186"/>
      <c r="T255" s="188">
        <f>SUM(T256:T267)</f>
        <v>0</v>
      </c>
      <c r="AR255" s="189" t="s">
        <v>74</v>
      </c>
      <c r="AT255" s="190" t="s">
        <v>66</v>
      </c>
      <c r="AU255" s="190" t="s">
        <v>72</v>
      </c>
      <c r="AY255" s="189" t="s">
        <v>108</v>
      </c>
      <c r="BK255" s="191">
        <f>SUM(BK256:BK267)</f>
        <v>0</v>
      </c>
    </row>
    <row r="256" s="1" customFormat="1" ht="16.5" customHeight="1">
      <c r="B256" s="33"/>
      <c r="C256" s="194" t="s">
        <v>578</v>
      </c>
      <c r="D256" s="194" t="s">
        <v>114</v>
      </c>
      <c r="E256" s="195" t="s">
        <v>579</v>
      </c>
      <c r="F256" s="196" t="s">
        <v>580</v>
      </c>
      <c r="G256" s="197" t="s">
        <v>180</v>
      </c>
      <c r="H256" s="198">
        <v>7</v>
      </c>
      <c r="I256" s="199"/>
      <c r="J256" s="200">
        <f>ROUND(I256*H256,2)</f>
        <v>0</v>
      </c>
      <c r="K256" s="196" t="s">
        <v>133</v>
      </c>
      <c r="L256" s="38"/>
      <c r="M256" s="201" t="s">
        <v>1</v>
      </c>
      <c r="N256" s="202" t="s">
        <v>38</v>
      </c>
      <c r="O256" s="74"/>
      <c r="P256" s="203">
        <f>O256*H256</f>
        <v>0</v>
      </c>
      <c r="Q256" s="203">
        <v>0</v>
      </c>
      <c r="R256" s="203">
        <f>Q256*H256</f>
        <v>0</v>
      </c>
      <c r="S256" s="203">
        <v>0</v>
      </c>
      <c r="T256" s="204">
        <f>S256*H256</f>
        <v>0</v>
      </c>
      <c r="AR256" s="12" t="s">
        <v>118</v>
      </c>
      <c r="AT256" s="12" t="s">
        <v>114</v>
      </c>
      <c r="AU256" s="12" t="s">
        <v>74</v>
      </c>
      <c r="AY256" s="12" t="s">
        <v>108</v>
      </c>
      <c r="BE256" s="205">
        <f>IF(N256="základní",J256,0)</f>
        <v>0</v>
      </c>
      <c r="BF256" s="205">
        <f>IF(N256="snížená",J256,0)</f>
        <v>0</v>
      </c>
      <c r="BG256" s="205">
        <f>IF(N256="zákl. přenesená",J256,0)</f>
        <v>0</v>
      </c>
      <c r="BH256" s="205">
        <f>IF(N256="sníž. přenesená",J256,0)</f>
        <v>0</v>
      </c>
      <c r="BI256" s="205">
        <f>IF(N256="nulová",J256,0)</f>
        <v>0</v>
      </c>
      <c r="BJ256" s="12" t="s">
        <v>72</v>
      </c>
      <c r="BK256" s="205">
        <f>ROUND(I256*H256,2)</f>
        <v>0</v>
      </c>
      <c r="BL256" s="12" t="s">
        <v>118</v>
      </c>
      <c r="BM256" s="12" t="s">
        <v>581</v>
      </c>
    </row>
    <row r="257" s="1" customFormat="1">
      <c r="B257" s="33"/>
      <c r="C257" s="34"/>
      <c r="D257" s="206" t="s">
        <v>135</v>
      </c>
      <c r="E257" s="34"/>
      <c r="F257" s="207" t="s">
        <v>562</v>
      </c>
      <c r="G257" s="34"/>
      <c r="H257" s="34"/>
      <c r="I257" s="120"/>
      <c r="J257" s="34"/>
      <c r="K257" s="34"/>
      <c r="L257" s="38"/>
      <c r="M257" s="208"/>
      <c r="N257" s="74"/>
      <c r="O257" s="74"/>
      <c r="P257" s="74"/>
      <c r="Q257" s="74"/>
      <c r="R257" s="74"/>
      <c r="S257" s="74"/>
      <c r="T257" s="75"/>
      <c r="AT257" s="12" t="s">
        <v>135</v>
      </c>
      <c r="AU257" s="12" t="s">
        <v>74</v>
      </c>
    </row>
    <row r="258" s="1" customFormat="1" ht="16.5" customHeight="1">
      <c r="B258" s="33"/>
      <c r="C258" s="194" t="s">
        <v>582</v>
      </c>
      <c r="D258" s="194" t="s">
        <v>114</v>
      </c>
      <c r="E258" s="195" t="s">
        <v>583</v>
      </c>
      <c r="F258" s="196" t="s">
        <v>584</v>
      </c>
      <c r="G258" s="197" t="s">
        <v>180</v>
      </c>
      <c r="H258" s="198">
        <v>2</v>
      </c>
      <c r="I258" s="199"/>
      <c r="J258" s="200">
        <f>ROUND(I258*H258,2)</f>
        <v>0</v>
      </c>
      <c r="K258" s="196" t="s">
        <v>133</v>
      </c>
      <c r="L258" s="38"/>
      <c r="M258" s="201" t="s">
        <v>1</v>
      </c>
      <c r="N258" s="202" t="s">
        <v>38</v>
      </c>
      <c r="O258" s="74"/>
      <c r="P258" s="203">
        <f>O258*H258</f>
        <v>0</v>
      </c>
      <c r="Q258" s="203">
        <v>0.020650000000000002</v>
      </c>
      <c r="R258" s="203">
        <f>Q258*H258</f>
        <v>0.041300000000000003</v>
      </c>
      <c r="S258" s="203">
        <v>0</v>
      </c>
      <c r="T258" s="204">
        <f>S258*H258</f>
        <v>0</v>
      </c>
      <c r="AR258" s="12" t="s">
        <v>118</v>
      </c>
      <c r="AT258" s="12" t="s">
        <v>114</v>
      </c>
      <c r="AU258" s="12" t="s">
        <v>74</v>
      </c>
      <c r="AY258" s="12" t="s">
        <v>108</v>
      </c>
      <c r="BE258" s="205">
        <f>IF(N258="základní",J258,0)</f>
        <v>0</v>
      </c>
      <c r="BF258" s="205">
        <f>IF(N258="snížená",J258,0)</f>
        <v>0</v>
      </c>
      <c r="BG258" s="205">
        <f>IF(N258="zákl. přenesená",J258,0)</f>
        <v>0</v>
      </c>
      <c r="BH258" s="205">
        <f>IF(N258="sníž. přenesená",J258,0)</f>
        <v>0</v>
      </c>
      <c r="BI258" s="205">
        <f>IF(N258="nulová",J258,0)</f>
        <v>0</v>
      </c>
      <c r="BJ258" s="12" t="s">
        <v>72</v>
      </c>
      <c r="BK258" s="205">
        <f>ROUND(I258*H258,2)</f>
        <v>0</v>
      </c>
      <c r="BL258" s="12" t="s">
        <v>118</v>
      </c>
      <c r="BM258" s="12" t="s">
        <v>585</v>
      </c>
    </row>
    <row r="259" s="1" customFormat="1">
      <c r="B259" s="33"/>
      <c r="C259" s="34"/>
      <c r="D259" s="206" t="s">
        <v>135</v>
      </c>
      <c r="E259" s="34"/>
      <c r="F259" s="207" t="s">
        <v>586</v>
      </c>
      <c r="G259" s="34"/>
      <c r="H259" s="34"/>
      <c r="I259" s="120"/>
      <c r="J259" s="34"/>
      <c r="K259" s="34"/>
      <c r="L259" s="38"/>
      <c r="M259" s="208"/>
      <c r="N259" s="74"/>
      <c r="O259" s="74"/>
      <c r="P259" s="74"/>
      <c r="Q259" s="74"/>
      <c r="R259" s="74"/>
      <c r="S259" s="74"/>
      <c r="T259" s="75"/>
      <c r="AT259" s="12" t="s">
        <v>135</v>
      </c>
      <c r="AU259" s="12" t="s">
        <v>74</v>
      </c>
    </row>
    <row r="260" s="1" customFormat="1" ht="16.5" customHeight="1">
      <c r="B260" s="33"/>
      <c r="C260" s="194" t="s">
        <v>587</v>
      </c>
      <c r="D260" s="194" t="s">
        <v>114</v>
      </c>
      <c r="E260" s="195" t="s">
        <v>588</v>
      </c>
      <c r="F260" s="196" t="s">
        <v>589</v>
      </c>
      <c r="G260" s="197" t="s">
        <v>180</v>
      </c>
      <c r="H260" s="198">
        <v>1</v>
      </c>
      <c r="I260" s="199"/>
      <c r="J260" s="200">
        <f>ROUND(I260*H260,2)</f>
        <v>0</v>
      </c>
      <c r="K260" s="196" t="s">
        <v>1</v>
      </c>
      <c r="L260" s="38"/>
      <c r="M260" s="201" t="s">
        <v>1</v>
      </c>
      <c r="N260" s="202" t="s">
        <v>38</v>
      </c>
      <c r="O260" s="74"/>
      <c r="P260" s="203">
        <f>O260*H260</f>
        <v>0</v>
      </c>
      <c r="Q260" s="203">
        <v>0.020650000000000002</v>
      </c>
      <c r="R260" s="203">
        <f>Q260*H260</f>
        <v>0.020650000000000002</v>
      </c>
      <c r="S260" s="203">
        <v>0</v>
      </c>
      <c r="T260" s="204">
        <f>S260*H260</f>
        <v>0</v>
      </c>
      <c r="AR260" s="12" t="s">
        <v>118</v>
      </c>
      <c r="AT260" s="12" t="s">
        <v>114</v>
      </c>
      <c r="AU260" s="12" t="s">
        <v>74</v>
      </c>
      <c r="AY260" s="12" t="s">
        <v>108</v>
      </c>
      <c r="BE260" s="205">
        <f>IF(N260="základní",J260,0)</f>
        <v>0</v>
      </c>
      <c r="BF260" s="205">
        <f>IF(N260="snížená",J260,0)</f>
        <v>0</v>
      </c>
      <c r="BG260" s="205">
        <f>IF(N260="zákl. přenesená",J260,0)</f>
        <v>0</v>
      </c>
      <c r="BH260" s="205">
        <f>IF(N260="sníž. přenesená",J260,0)</f>
        <v>0</v>
      </c>
      <c r="BI260" s="205">
        <f>IF(N260="nulová",J260,0)</f>
        <v>0</v>
      </c>
      <c r="BJ260" s="12" t="s">
        <v>72</v>
      </c>
      <c r="BK260" s="205">
        <f>ROUND(I260*H260,2)</f>
        <v>0</v>
      </c>
      <c r="BL260" s="12" t="s">
        <v>118</v>
      </c>
      <c r="BM260" s="12" t="s">
        <v>590</v>
      </c>
    </row>
    <row r="261" s="1" customFormat="1">
      <c r="B261" s="33"/>
      <c r="C261" s="34"/>
      <c r="D261" s="206" t="s">
        <v>135</v>
      </c>
      <c r="E261" s="34"/>
      <c r="F261" s="207" t="s">
        <v>591</v>
      </c>
      <c r="G261" s="34"/>
      <c r="H261" s="34"/>
      <c r="I261" s="120"/>
      <c r="J261" s="34"/>
      <c r="K261" s="34"/>
      <c r="L261" s="38"/>
      <c r="M261" s="208"/>
      <c r="N261" s="74"/>
      <c r="O261" s="74"/>
      <c r="P261" s="74"/>
      <c r="Q261" s="74"/>
      <c r="R261" s="74"/>
      <c r="S261" s="74"/>
      <c r="T261" s="75"/>
      <c r="AT261" s="12" t="s">
        <v>135</v>
      </c>
      <c r="AU261" s="12" t="s">
        <v>74</v>
      </c>
    </row>
    <row r="262" s="1" customFormat="1" ht="16.5" customHeight="1">
      <c r="B262" s="33"/>
      <c r="C262" s="194" t="s">
        <v>592</v>
      </c>
      <c r="D262" s="194" t="s">
        <v>114</v>
      </c>
      <c r="E262" s="195" t="s">
        <v>593</v>
      </c>
      <c r="F262" s="196" t="s">
        <v>594</v>
      </c>
      <c r="G262" s="197" t="s">
        <v>180</v>
      </c>
      <c r="H262" s="198">
        <v>1</v>
      </c>
      <c r="I262" s="199"/>
      <c r="J262" s="200">
        <f>ROUND(I262*H262,2)</f>
        <v>0</v>
      </c>
      <c r="K262" s="196" t="s">
        <v>1</v>
      </c>
      <c r="L262" s="38"/>
      <c r="M262" s="201" t="s">
        <v>1</v>
      </c>
      <c r="N262" s="202" t="s">
        <v>38</v>
      </c>
      <c r="O262" s="74"/>
      <c r="P262" s="203">
        <f>O262*H262</f>
        <v>0</v>
      </c>
      <c r="Q262" s="203">
        <v>0.020650000000000002</v>
      </c>
      <c r="R262" s="203">
        <f>Q262*H262</f>
        <v>0.020650000000000002</v>
      </c>
      <c r="S262" s="203">
        <v>0</v>
      </c>
      <c r="T262" s="204">
        <f>S262*H262</f>
        <v>0</v>
      </c>
      <c r="AR262" s="12" t="s">
        <v>118</v>
      </c>
      <c r="AT262" s="12" t="s">
        <v>114</v>
      </c>
      <c r="AU262" s="12" t="s">
        <v>74</v>
      </c>
      <c r="AY262" s="12" t="s">
        <v>108</v>
      </c>
      <c r="BE262" s="205">
        <f>IF(N262="základní",J262,0)</f>
        <v>0</v>
      </c>
      <c r="BF262" s="205">
        <f>IF(N262="snížená",J262,0)</f>
        <v>0</v>
      </c>
      <c r="BG262" s="205">
        <f>IF(N262="zákl. přenesená",J262,0)</f>
        <v>0</v>
      </c>
      <c r="BH262" s="205">
        <f>IF(N262="sníž. přenesená",J262,0)</f>
        <v>0</v>
      </c>
      <c r="BI262" s="205">
        <f>IF(N262="nulová",J262,0)</f>
        <v>0</v>
      </c>
      <c r="BJ262" s="12" t="s">
        <v>72</v>
      </c>
      <c r="BK262" s="205">
        <f>ROUND(I262*H262,2)</f>
        <v>0</v>
      </c>
      <c r="BL262" s="12" t="s">
        <v>118</v>
      </c>
      <c r="BM262" s="12" t="s">
        <v>595</v>
      </c>
    </row>
    <row r="263" s="1" customFormat="1">
      <c r="B263" s="33"/>
      <c r="C263" s="34"/>
      <c r="D263" s="206" t="s">
        <v>135</v>
      </c>
      <c r="E263" s="34"/>
      <c r="F263" s="207" t="s">
        <v>591</v>
      </c>
      <c r="G263" s="34"/>
      <c r="H263" s="34"/>
      <c r="I263" s="120"/>
      <c r="J263" s="34"/>
      <c r="K263" s="34"/>
      <c r="L263" s="38"/>
      <c r="M263" s="208"/>
      <c r="N263" s="74"/>
      <c r="O263" s="74"/>
      <c r="P263" s="74"/>
      <c r="Q263" s="74"/>
      <c r="R263" s="74"/>
      <c r="S263" s="74"/>
      <c r="T263" s="75"/>
      <c r="AT263" s="12" t="s">
        <v>135</v>
      </c>
      <c r="AU263" s="12" t="s">
        <v>74</v>
      </c>
    </row>
    <row r="264" s="1" customFormat="1" ht="16.5" customHeight="1">
      <c r="B264" s="33"/>
      <c r="C264" s="194" t="s">
        <v>596</v>
      </c>
      <c r="D264" s="194" t="s">
        <v>114</v>
      </c>
      <c r="E264" s="195" t="s">
        <v>597</v>
      </c>
      <c r="F264" s="196" t="s">
        <v>598</v>
      </c>
      <c r="G264" s="197" t="s">
        <v>180</v>
      </c>
      <c r="H264" s="198">
        <v>3</v>
      </c>
      <c r="I264" s="199"/>
      <c r="J264" s="200">
        <f>ROUND(I264*H264,2)</f>
        <v>0</v>
      </c>
      <c r="K264" s="196" t="s">
        <v>1</v>
      </c>
      <c r="L264" s="38"/>
      <c r="M264" s="201" t="s">
        <v>1</v>
      </c>
      <c r="N264" s="202" t="s">
        <v>38</v>
      </c>
      <c r="O264" s="74"/>
      <c r="P264" s="203">
        <f>O264*H264</f>
        <v>0</v>
      </c>
      <c r="Q264" s="203">
        <v>0.020650000000000002</v>
      </c>
      <c r="R264" s="203">
        <f>Q264*H264</f>
        <v>0.061950000000000005</v>
      </c>
      <c r="S264" s="203">
        <v>0</v>
      </c>
      <c r="T264" s="204">
        <f>S264*H264</f>
        <v>0</v>
      </c>
      <c r="AR264" s="12" t="s">
        <v>118</v>
      </c>
      <c r="AT264" s="12" t="s">
        <v>114</v>
      </c>
      <c r="AU264" s="12" t="s">
        <v>74</v>
      </c>
      <c r="AY264" s="12" t="s">
        <v>108</v>
      </c>
      <c r="BE264" s="205">
        <f>IF(N264="základní",J264,0)</f>
        <v>0</v>
      </c>
      <c r="BF264" s="205">
        <f>IF(N264="snížená",J264,0)</f>
        <v>0</v>
      </c>
      <c r="BG264" s="205">
        <f>IF(N264="zákl. přenesená",J264,0)</f>
        <v>0</v>
      </c>
      <c r="BH264" s="205">
        <f>IF(N264="sníž. přenesená",J264,0)</f>
        <v>0</v>
      </c>
      <c r="BI264" s="205">
        <f>IF(N264="nulová",J264,0)</f>
        <v>0</v>
      </c>
      <c r="BJ264" s="12" t="s">
        <v>72</v>
      </c>
      <c r="BK264" s="205">
        <f>ROUND(I264*H264,2)</f>
        <v>0</v>
      </c>
      <c r="BL264" s="12" t="s">
        <v>118</v>
      </c>
      <c r="BM264" s="12" t="s">
        <v>599</v>
      </c>
    </row>
    <row r="265" s="1" customFormat="1">
      <c r="B265" s="33"/>
      <c r="C265" s="34"/>
      <c r="D265" s="206" t="s">
        <v>135</v>
      </c>
      <c r="E265" s="34"/>
      <c r="F265" s="207" t="s">
        <v>600</v>
      </c>
      <c r="G265" s="34"/>
      <c r="H265" s="34"/>
      <c r="I265" s="120"/>
      <c r="J265" s="34"/>
      <c r="K265" s="34"/>
      <c r="L265" s="38"/>
      <c r="M265" s="208"/>
      <c r="N265" s="74"/>
      <c r="O265" s="74"/>
      <c r="P265" s="74"/>
      <c r="Q265" s="74"/>
      <c r="R265" s="74"/>
      <c r="S265" s="74"/>
      <c r="T265" s="75"/>
      <c r="AT265" s="12" t="s">
        <v>135</v>
      </c>
      <c r="AU265" s="12" t="s">
        <v>74</v>
      </c>
    </row>
    <row r="266" s="1" customFormat="1" ht="16.5" customHeight="1">
      <c r="B266" s="33"/>
      <c r="C266" s="194" t="s">
        <v>601</v>
      </c>
      <c r="D266" s="194" t="s">
        <v>114</v>
      </c>
      <c r="E266" s="195" t="s">
        <v>602</v>
      </c>
      <c r="F266" s="196" t="s">
        <v>603</v>
      </c>
      <c r="G266" s="197" t="s">
        <v>180</v>
      </c>
      <c r="H266" s="198">
        <v>7</v>
      </c>
      <c r="I266" s="199"/>
      <c r="J266" s="200">
        <f>ROUND(I266*H266,2)</f>
        <v>0</v>
      </c>
      <c r="K266" s="196" t="s">
        <v>133</v>
      </c>
      <c r="L266" s="38"/>
      <c r="M266" s="201" t="s">
        <v>1</v>
      </c>
      <c r="N266" s="202" t="s">
        <v>38</v>
      </c>
      <c r="O266" s="74"/>
      <c r="P266" s="203">
        <f>O266*H266</f>
        <v>0</v>
      </c>
      <c r="Q266" s="203">
        <v>0</v>
      </c>
      <c r="R266" s="203">
        <f>Q266*H266</f>
        <v>0</v>
      </c>
      <c r="S266" s="203">
        <v>0</v>
      </c>
      <c r="T266" s="204">
        <f>S266*H266</f>
        <v>0</v>
      </c>
      <c r="AR266" s="12" t="s">
        <v>118</v>
      </c>
      <c r="AT266" s="12" t="s">
        <v>114</v>
      </c>
      <c r="AU266" s="12" t="s">
        <v>74</v>
      </c>
      <c r="AY266" s="12" t="s">
        <v>108</v>
      </c>
      <c r="BE266" s="205">
        <f>IF(N266="základní",J266,0)</f>
        <v>0</v>
      </c>
      <c r="BF266" s="205">
        <f>IF(N266="snížená",J266,0)</f>
        <v>0</v>
      </c>
      <c r="BG266" s="205">
        <f>IF(N266="zákl. přenesená",J266,0)</f>
        <v>0</v>
      </c>
      <c r="BH266" s="205">
        <f>IF(N266="sníž. přenesená",J266,0)</f>
        <v>0</v>
      </c>
      <c r="BI266" s="205">
        <f>IF(N266="nulová",J266,0)</f>
        <v>0</v>
      </c>
      <c r="BJ266" s="12" t="s">
        <v>72</v>
      </c>
      <c r="BK266" s="205">
        <f>ROUND(I266*H266,2)</f>
        <v>0</v>
      </c>
      <c r="BL266" s="12" t="s">
        <v>118</v>
      </c>
      <c r="BM266" s="12" t="s">
        <v>604</v>
      </c>
    </row>
    <row r="267" s="1" customFormat="1" ht="16.5" customHeight="1">
      <c r="B267" s="33"/>
      <c r="C267" s="194" t="s">
        <v>605</v>
      </c>
      <c r="D267" s="194" t="s">
        <v>114</v>
      </c>
      <c r="E267" s="195" t="s">
        <v>606</v>
      </c>
      <c r="F267" s="196" t="s">
        <v>607</v>
      </c>
      <c r="G267" s="197" t="s">
        <v>244</v>
      </c>
      <c r="H267" s="198">
        <v>0.14499999999999999</v>
      </c>
      <c r="I267" s="199"/>
      <c r="J267" s="200">
        <f>ROUND(I267*H267,2)</f>
        <v>0</v>
      </c>
      <c r="K267" s="196" t="s">
        <v>133</v>
      </c>
      <c r="L267" s="38"/>
      <c r="M267" s="201" t="s">
        <v>1</v>
      </c>
      <c r="N267" s="202" t="s">
        <v>38</v>
      </c>
      <c r="O267" s="74"/>
      <c r="P267" s="203">
        <f>O267*H267</f>
        <v>0</v>
      </c>
      <c r="Q267" s="203">
        <v>0</v>
      </c>
      <c r="R267" s="203">
        <f>Q267*H267</f>
        <v>0</v>
      </c>
      <c r="S267" s="203">
        <v>0</v>
      </c>
      <c r="T267" s="204">
        <f>S267*H267</f>
        <v>0</v>
      </c>
      <c r="AR267" s="12" t="s">
        <v>118</v>
      </c>
      <c r="AT267" s="12" t="s">
        <v>114</v>
      </c>
      <c r="AU267" s="12" t="s">
        <v>74</v>
      </c>
      <c r="AY267" s="12" t="s">
        <v>108</v>
      </c>
      <c r="BE267" s="205">
        <f>IF(N267="základní",J267,0)</f>
        <v>0</v>
      </c>
      <c r="BF267" s="205">
        <f>IF(N267="snížená",J267,0)</f>
        <v>0</v>
      </c>
      <c r="BG267" s="205">
        <f>IF(N267="zákl. přenesená",J267,0)</f>
        <v>0</v>
      </c>
      <c r="BH267" s="205">
        <f>IF(N267="sníž. přenesená",J267,0)</f>
        <v>0</v>
      </c>
      <c r="BI267" s="205">
        <f>IF(N267="nulová",J267,0)</f>
        <v>0</v>
      </c>
      <c r="BJ267" s="12" t="s">
        <v>72</v>
      </c>
      <c r="BK267" s="205">
        <f>ROUND(I267*H267,2)</f>
        <v>0</v>
      </c>
      <c r="BL267" s="12" t="s">
        <v>118</v>
      </c>
      <c r="BM267" s="12" t="s">
        <v>608</v>
      </c>
    </row>
    <row r="268" s="10" customFormat="1" ht="22.8" customHeight="1">
      <c r="B268" s="178"/>
      <c r="C268" s="179"/>
      <c r="D268" s="180" t="s">
        <v>66</v>
      </c>
      <c r="E268" s="192" t="s">
        <v>609</v>
      </c>
      <c r="F268" s="192" t="s">
        <v>610</v>
      </c>
      <c r="G268" s="179"/>
      <c r="H268" s="179"/>
      <c r="I268" s="182"/>
      <c r="J268" s="193">
        <f>BK268</f>
        <v>0</v>
      </c>
      <c r="K268" s="179"/>
      <c r="L268" s="184"/>
      <c r="M268" s="185"/>
      <c r="N268" s="186"/>
      <c r="O268" s="186"/>
      <c r="P268" s="187">
        <f>SUM(P269:P271)</f>
        <v>0</v>
      </c>
      <c r="Q268" s="186"/>
      <c r="R268" s="187">
        <f>SUM(R269:R271)</f>
        <v>0.0041999999999999997</v>
      </c>
      <c r="S268" s="186"/>
      <c r="T268" s="188">
        <f>SUM(T269:T271)</f>
        <v>0</v>
      </c>
      <c r="AR268" s="189" t="s">
        <v>74</v>
      </c>
      <c r="AT268" s="190" t="s">
        <v>66</v>
      </c>
      <c r="AU268" s="190" t="s">
        <v>72</v>
      </c>
      <c r="AY268" s="189" t="s">
        <v>108</v>
      </c>
      <c r="BK268" s="191">
        <f>SUM(BK269:BK271)</f>
        <v>0</v>
      </c>
    </row>
    <row r="269" s="1" customFormat="1" ht="16.5" customHeight="1">
      <c r="B269" s="33"/>
      <c r="C269" s="194" t="s">
        <v>611</v>
      </c>
      <c r="D269" s="194" t="s">
        <v>114</v>
      </c>
      <c r="E269" s="195" t="s">
        <v>612</v>
      </c>
      <c r="F269" s="196" t="s">
        <v>613</v>
      </c>
      <c r="G269" s="197" t="s">
        <v>614</v>
      </c>
      <c r="H269" s="198">
        <v>60</v>
      </c>
      <c r="I269" s="199"/>
      <c r="J269" s="200">
        <f>ROUND(I269*H269,2)</f>
        <v>0</v>
      </c>
      <c r="K269" s="196" t="s">
        <v>133</v>
      </c>
      <c r="L269" s="38"/>
      <c r="M269" s="201" t="s">
        <v>1</v>
      </c>
      <c r="N269" s="202" t="s">
        <v>38</v>
      </c>
      <c r="O269" s="74"/>
      <c r="P269" s="203">
        <f>O269*H269</f>
        <v>0</v>
      </c>
      <c r="Q269" s="203">
        <v>6.9999999999999994E-05</v>
      </c>
      <c r="R269" s="203">
        <f>Q269*H269</f>
        <v>0.0041999999999999997</v>
      </c>
      <c r="S269" s="203">
        <v>0</v>
      </c>
      <c r="T269" s="204">
        <f>S269*H269</f>
        <v>0</v>
      </c>
      <c r="AR269" s="12" t="s">
        <v>118</v>
      </c>
      <c r="AT269" s="12" t="s">
        <v>114</v>
      </c>
      <c r="AU269" s="12" t="s">
        <v>74</v>
      </c>
      <c r="AY269" s="12" t="s">
        <v>108</v>
      </c>
      <c r="BE269" s="205">
        <f>IF(N269="základní",J269,0)</f>
        <v>0</v>
      </c>
      <c r="BF269" s="205">
        <f>IF(N269="snížená",J269,0)</f>
        <v>0</v>
      </c>
      <c r="BG269" s="205">
        <f>IF(N269="zákl. přenesená",J269,0)</f>
        <v>0</v>
      </c>
      <c r="BH269" s="205">
        <f>IF(N269="sníž. přenesená",J269,0)</f>
        <v>0</v>
      </c>
      <c r="BI269" s="205">
        <f>IF(N269="nulová",J269,0)</f>
        <v>0</v>
      </c>
      <c r="BJ269" s="12" t="s">
        <v>72</v>
      </c>
      <c r="BK269" s="205">
        <f>ROUND(I269*H269,2)</f>
        <v>0</v>
      </c>
      <c r="BL269" s="12" t="s">
        <v>118</v>
      </c>
      <c r="BM269" s="12" t="s">
        <v>615</v>
      </c>
    </row>
    <row r="270" s="1" customFormat="1" ht="16.5" customHeight="1">
      <c r="B270" s="33"/>
      <c r="C270" s="209" t="s">
        <v>258</v>
      </c>
      <c r="D270" s="209" t="s">
        <v>255</v>
      </c>
      <c r="E270" s="210" t="s">
        <v>616</v>
      </c>
      <c r="F270" s="211" t="s">
        <v>617</v>
      </c>
      <c r="G270" s="212" t="s">
        <v>614</v>
      </c>
      <c r="H270" s="213">
        <v>60</v>
      </c>
      <c r="I270" s="214"/>
      <c r="J270" s="215">
        <f>ROUND(I270*H270,2)</f>
        <v>0</v>
      </c>
      <c r="K270" s="211" t="s">
        <v>1</v>
      </c>
      <c r="L270" s="216"/>
      <c r="M270" s="217" t="s">
        <v>1</v>
      </c>
      <c r="N270" s="218" t="s">
        <v>38</v>
      </c>
      <c r="O270" s="74"/>
      <c r="P270" s="203">
        <f>O270*H270</f>
        <v>0</v>
      </c>
      <c r="Q270" s="203">
        <v>0</v>
      </c>
      <c r="R270" s="203">
        <f>Q270*H270</f>
        <v>0</v>
      </c>
      <c r="S270" s="203">
        <v>0</v>
      </c>
      <c r="T270" s="204">
        <f>S270*H270</f>
        <v>0</v>
      </c>
      <c r="AR270" s="12" t="s">
        <v>258</v>
      </c>
      <c r="AT270" s="12" t="s">
        <v>255</v>
      </c>
      <c r="AU270" s="12" t="s">
        <v>74</v>
      </c>
      <c r="AY270" s="12" t="s">
        <v>108</v>
      </c>
      <c r="BE270" s="205">
        <f>IF(N270="základní",J270,0)</f>
        <v>0</v>
      </c>
      <c r="BF270" s="205">
        <f>IF(N270="snížená",J270,0)</f>
        <v>0</v>
      </c>
      <c r="BG270" s="205">
        <f>IF(N270="zákl. přenesená",J270,0)</f>
        <v>0</v>
      </c>
      <c r="BH270" s="205">
        <f>IF(N270="sníž. přenesená",J270,0)</f>
        <v>0</v>
      </c>
      <c r="BI270" s="205">
        <f>IF(N270="nulová",J270,0)</f>
        <v>0</v>
      </c>
      <c r="BJ270" s="12" t="s">
        <v>72</v>
      </c>
      <c r="BK270" s="205">
        <f>ROUND(I270*H270,2)</f>
        <v>0</v>
      </c>
      <c r="BL270" s="12" t="s">
        <v>118</v>
      </c>
      <c r="BM270" s="12" t="s">
        <v>618</v>
      </c>
    </row>
    <row r="271" s="1" customFormat="1" ht="16.5" customHeight="1">
      <c r="B271" s="33"/>
      <c r="C271" s="194" t="s">
        <v>619</v>
      </c>
      <c r="D271" s="194" t="s">
        <v>114</v>
      </c>
      <c r="E271" s="195" t="s">
        <v>620</v>
      </c>
      <c r="F271" s="196" t="s">
        <v>621</v>
      </c>
      <c r="G271" s="197" t="s">
        <v>244</v>
      </c>
      <c r="H271" s="198">
        <v>0.059999999999999998</v>
      </c>
      <c r="I271" s="199"/>
      <c r="J271" s="200">
        <f>ROUND(I271*H271,2)</f>
        <v>0</v>
      </c>
      <c r="K271" s="196" t="s">
        <v>133</v>
      </c>
      <c r="L271" s="38"/>
      <c r="M271" s="201" t="s">
        <v>1</v>
      </c>
      <c r="N271" s="202" t="s">
        <v>38</v>
      </c>
      <c r="O271" s="74"/>
      <c r="P271" s="203">
        <f>O271*H271</f>
        <v>0</v>
      </c>
      <c r="Q271" s="203">
        <v>0</v>
      </c>
      <c r="R271" s="203">
        <f>Q271*H271</f>
        <v>0</v>
      </c>
      <c r="S271" s="203">
        <v>0</v>
      </c>
      <c r="T271" s="204">
        <f>S271*H271</f>
        <v>0</v>
      </c>
      <c r="AR271" s="12" t="s">
        <v>118</v>
      </c>
      <c r="AT271" s="12" t="s">
        <v>114</v>
      </c>
      <c r="AU271" s="12" t="s">
        <v>74</v>
      </c>
      <c r="AY271" s="12" t="s">
        <v>108</v>
      </c>
      <c r="BE271" s="205">
        <f>IF(N271="základní",J271,0)</f>
        <v>0</v>
      </c>
      <c r="BF271" s="205">
        <f>IF(N271="snížená",J271,0)</f>
        <v>0</v>
      </c>
      <c r="BG271" s="205">
        <f>IF(N271="zákl. přenesená",J271,0)</f>
        <v>0</v>
      </c>
      <c r="BH271" s="205">
        <f>IF(N271="sníž. přenesená",J271,0)</f>
        <v>0</v>
      </c>
      <c r="BI271" s="205">
        <f>IF(N271="nulová",J271,0)</f>
        <v>0</v>
      </c>
      <c r="BJ271" s="12" t="s">
        <v>72</v>
      </c>
      <c r="BK271" s="205">
        <f>ROUND(I271*H271,2)</f>
        <v>0</v>
      </c>
      <c r="BL271" s="12" t="s">
        <v>118</v>
      </c>
      <c r="BM271" s="12" t="s">
        <v>622</v>
      </c>
    </row>
    <row r="272" s="10" customFormat="1" ht="22.8" customHeight="1">
      <c r="B272" s="178"/>
      <c r="C272" s="179"/>
      <c r="D272" s="180" t="s">
        <v>66</v>
      </c>
      <c r="E272" s="192" t="s">
        <v>623</v>
      </c>
      <c r="F272" s="192" t="s">
        <v>624</v>
      </c>
      <c r="G272" s="179"/>
      <c r="H272" s="179"/>
      <c r="I272" s="182"/>
      <c r="J272" s="193">
        <f>BK272</f>
        <v>0</v>
      </c>
      <c r="K272" s="179"/>
      <c r="L272" s="184"/>
      <c r="M272" s="185"/>
      <c r="N272" s="186"/>
      <c r="O272" s="186"/>
      <c r="P272" s="187">
        <f>SUM(P273:P276)</f>
        <v>0</v>
      </c>
      <c r="Q272" s="186"/>
      <c r="R272" s="187">
        <f>SUM(R273:R276)</f>
        <v>0.00085000000000000006</v>
      </c>
      <c r="S272" s="186"/>
      <c r="T272" s="188">
        <f>SUM(T273:T276)</f>
        <v>0</v>
      </c>
      <c r="AR272" s="189" t="s">
        <v>74</v>
      </c>
      <c r="AT272" s="190" t="s">
        <v>66</v>
      </c>
      <c r="AU272" s="190" t="s">
        <v>72</v>
      </c>
      <c r="AY272" s="189" t="s">
        <v>108</v>
      </c>
      <c r="BK272" s="191">
        <f>SUM(BK273:BK276)</f>
        <v>0</v>
      </c>
    </row>
    <row r="273" s="1" customFormat="1" ht="16.5" customHeight="1">
      <c r="B273" s="33"/>
      <c r="C273" s="194" t="s">
        <v>625</v>
      </c>
      <c r="D273" s="194" t="s">
        <v>114</v>
      </c>
      <c r="E273" s="195" t="s">
        <v>626</v>
      </c>
      <c r="F273" s="196" t="s">
        <v>627</v>
      </c>
      <c r="G273" s="197" t="s">
        <v>132</v>
      </c>
      <c r="H273" s="198">
        <v>17</v>
      </c>
      <c r="I273" s="199"/>
      <c r="J273" s="200">
        <f>ROUND(I273*H273,2)</f>
        <v>0</v>
      </c>
      <c r="K273" s="196" t="s">
        <v>133</v>
      </c>
      <c r="L273" s="38"/>
      <c r="M273" s="201" t="s">
        <v>1</v>
      </c>
      <c r="N273" s="202" t="s">
        <v>38</v>
      </c>
      <c r="O273" s="74"/>
      <c r="P273" s="203">
        <f>O273*H273</f>
        <v>0</v>
      </c>
      <c r="Q273" s="203">
        <v>2.0000000000000002E-05</v>
      </c>
      <c r="R273" s="203">
        <f>Q273*H273</f>
        <v>0.00034000000000000002</v>
      </c>
      <c r="S273" s="203">
        <v>0</v>
      </c>
      <c r="T273" s="204">
        <f>S273*H273</f>
        <v>0</v>
      </c>
      <c r="AR273" s="12" t="s">
        <v>118</v>
      </c>
      <c r="AT273" s="12" t="s">
        <v>114</v>
      </c>
      <c r="AU273" s="12" t="s">
        <v>74</v>
      </c>
      <c r="AY273" s="12" t="s">
        <v>108</v>
      </c>
      <c r="BE273" s="205">
        <f>IF(N273="základní",J273,0)</f>
        <v>0</v>
      </c>
      <c r="BF273" s="205">
        <f>IF(N273="snížená",J273,0)</f>
        <v>0</v>
      </c>
      <c r="BG273" s="205">
        <f>IF(N273="zákl. přenesená",J273,0)</f>
        <v>0</v>
      </c>
      <c r="BH273" s="205">
        <f>IF(N273="sníž. přenesená",J273,0)</f>
        <v>0</v>
      </c>
      <c r="BI273" s="205">
        <f>IF(N273="nulová",J273,0)</f>
        <v>0</v>
      </c>
      <c r="BJ273" s="12" t="s">
        <v>72</v>
      </c>
      <c r="BK273" s="205">
        <f>ROUND(I273*H273,2)</f>
        <v>0</v>
      </c>
      <c r="BL273" s="12" t="s">
        <v>118</v>
      </c>
      <c r="BM273" s="12" t="s">
        <v>628</v>
      </c>
    </row>
    <row r="274" s="1" customFormat="1">
      <c r="B274" s="33"/>
      <c r="C274" s="34"/>
      <c r="D274" s="206" t="s">
        <v>135</v>
      </c>
      <c r="E274" s="34"/>
      <c r="F274" s="207" t="s">
        <v>629</v>
      </c>
      <c r="G274" s="34"/>
      <c r="H274" s="34"/>
      <c r="I274" s="120"/>
      <c r="J274" s="34"/>
      <c r="K274" s="34"/>
      <c r="L274" s="38"/>
      <c r="M274" s="208"/>
      <c r="N274" s="74"/>
      <c r="O274" s="74"/>
      <c r="P274" s="74"/>
      <c r="Q274" s="74"/>
      <c r="R274" s="74"/>
      <c r="S274" s="74"/>
      <c r="T274" s="75"/>
      <c r="AT274" s="12" t="s">
        <v>135</v>
      </c>
      <c r="AU274" s="12" t="s">
        <v>74</v>
      </c>
    </row>
    <row r="275" s="1" customFormat="1" ht="16.5" customHeight="1">
      <c r="B275" s="33"/>
      <c r="C275" s="194" t="s">
        <v>630</v>
      </c>
      <c r="D275" s="194" t="s">
        <v>114</v>
      </c>
      <c r="E275" s="195" t="s">
        <v>631</v>
      </c>
      <c r="F275" s="196" t="s">
        <v>632</v>
      </c>
      <c r="G275" s="197" t="s">
        <v>132</v>
      </c>
      <c r="H275" s="198">
        <v>17</v>
      </c>
      <c r="I275" s="199"/>
      <c r="J275" s="200">
        <f>ROUND(I275*H275,2)</f>
        <v>0</v>
      </c>
      <c r="K275" s="196" t="s">
        <v>133</v>
      </c>
      <c r="L275" s="38"/>
      <c r="M275" s="201" t="s">
        <v>1</v>
      </c>
      <c r="N275" s="202" t="s">
        <v>38</v>
      </c>
      <c r="O275" s="74"/>
      <c r="P275" s="203">
        <f>O275*H275</f>
        <v>0</v>
      </c>
      <c r="Q275" s="203">
        <v>3.0000000000000001E-05</v>
      </c>
      <c r="R275" s="203">
        <f>Q275*H275</f>
        <v>0.00051000000000000004</v>
      </c>
      <c r="S275" s="203">
        <v>0</v>
      </c>
      <c r="T275" s="204">
        <f>S275*H275</f>
        <v>0</v>
      </c>
      <c r="AR275" s="12" t="s">
        <v>118</v>
      </c>
      <c r="AT275" s="12" t="s">
        <v>114</v>
      </c>
      <c r="AU275" s="12" t="s">
        <v>74</v>
      </c>
      <c r="AY275" s="12" t="s">
        <v>108</v>
      </c>
      <c r="BE275" s="205">
        <f>IF(N275="základní",J275,0)</f>
        <v>0</v>
      </c>
      <c r="BF275" s="205">
        <f>IF(N275="snížená",J275,0)</f>
        <v>0</v>
      </c>
      <c r="BG275" s="205">
        <f>IF(N275="zákl. přenesená",J275,0)</f>
        <v>0</v>
      </c>
      <c r="BH275" s="205">
        <f>IF(N275="sníž. přenesená",J275,0)</f>
        <v>0</v>
      </c>
      <c r="BI275" s="205">
        <f>IF(N275="nulová",J275,0)</f>
        <v>0</v>
      </c>
      <c r="BJ275" s="12" t="s">
        <v>72</v>
      </c>
      <c r="BK275" s="205">
        <f>ROUND(I275*H275,2)</f>
        <v>0</v>
      </c>
      <c r="BL275" s="12" t="s">
        <v>118</v>
      </c>
      <c r="BM275" s="12" t="s">
        <v>633</v>
      </c>
    </row>
    <row r="276" s="1" customFormat="1">
      <c r="B276" s="33"/>
      <c r="C276" s="34"/>
      <c r="D276" s="206" t="s">
        <v>135</v>
      </c>
      <c r="E276" s="34"/>
      <c r="F276" s="207" t="s">
        <v>629</v>
      </c>
      <c r="G276" s="34"/>
      <c r="H276" s="34"/>
      <c r="I276" s="120"/>
      <c r="J276" s="34"/>
      <c r="K276" s="34"/>
      <c r="L276" s="38"/>
      <c r="M276" s="219"/>
      <c r="N276" s="220"/>
      <c r="O276" s="220"/>
      <c r="P276" s="220"/>
      <c r="Q276" s="220"/>
      <c r="R276" s="220"/>
      <c r="S276" s="220"/>
      <c r="T276" s="221"/>
      <c r="AT276" s="12" t="s">
        <v>135</v>
      </c>
      <c r="AU276" s="12" t="s">
        <v>74</v>
      </c>
    </row>
    <row r="277" s="1" customFormat="1" ht="6.96" customHeight="1">
      <c r="B277" s="52"/>
      <c r="C277" s="53"/>
      <c r="D277" s="53"/>
      <c r="E277" s="53"/>
      <c r="F277" s="53"/>
      <c r="G277" s="53"/>
      <c r="H277" s="53"/>
      <c r="I277" s="144"/>
      <c r="J277" s="53"/>
      <c r="K277" s="53"/>
      <c r="L277" s="38"/>
    </row>
  </sheetData>
  <sheetProtection sheet="1" autoFilter="0" formatColumns="0" formatRows="0" objects="1" scenarios="1" spinCount="100000" saltValue="0BSKmjyq80naasAu5nkZuzSiZm4/uueo3QNCtS7Cl54oktBIA3JNsDjGtnNaJXG+K31X36movhRrca2AYhlvhQ==" hashValue="OmnogR5k/seC32rMxhlH8KXn5yjGwak3dq0cg2Mh1sriqOKNFPBhKISXMESLhExmf7ehxHLAx2XDV8A2z/MdXQ==" algorithmName="SHA-512" password="CC35"/>
  <autoFilter ref="C84:K276"/>
  <mergeCells count="6">
    <mergeCell ref="E7:H7"/>
    <mergeCell ref="E16:H16"/>
    <mergeCell ref="E25:H25"/>
    <mergeCell ref="E46:H46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DESKTOP-NO7AODC\DELL</dc:creator>
  <cp:lastModifiedBy>DESKTOP-NO7AODC\DELL</cp:lastModifiedBy>
  <dcterms:created xsi:type="dcterms:W3CDTF">2019-02-12T05:14:40Z</dcterms:created>
  <dcterms:modified xsi:type="dcterms:W3CDTF">2019-02-12T05:14:42Z</dcterms:modified>
</cp:coreProperties>
</file>